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thorpe\Desktop\"/>
    </mc:Choice>
  </mc:AlternateContent>
  <bookViews>
    <workbookView xWindow="0" yWindow="456" windowWidth="8196" windowHeight="3552" tabRatio="715"/>
  </bookViews>
  <sheets>
    <sheet name="Plume_List" sheetId="17" r:id="rId1"/>
    <sheet name="Source_List" sheetId="20" r:id="rId2"/>
    <sheet name="Source_Freq_Stats" sheetId="21" r:id="rId3"/>
    <sheet name="Plots_Sectors" sheetId="22" r:id="rId4"/>
    <sheet name="Guides" sheetId="7" r:id="rId5"/>
    <sheet name="Compare_1000ppmm" sheetId="16" r:id="rId6"/>
    <sheet name="Compare_ppmm" sheetId="18" r:id="rId7"/>
    <sheet name="Compare_maxfetch" sheetId="19" r:id="rId8"/>
  </sheets>
  <definedNames>
    <definedName name="_xlnm._FilterDatabase" localSheetId="1" hidden="1">Source_List!$A$1:$J$833</definedName>
    <definedName name="Fall_2016_tr_2" localSheetId="7">#REF!</definedName>
    <definedName name="Fall_2016_tr_2" localSheetId="6">#REF!</definedName>
    <definedName name="Fall_2016_tr_2" localSheetId="4">#REF!</definedName>
    <definedName name="Fall_2016_tr_2" localSheetId="3">#REF!</definedName>
    <definedName name="Fall_2016_tr_2" localSheetId="0">#REF!</definedName>
    <definedName name="Fall_2016_tr_2">#REF!</definedName>
    <definedName name="imevals_FA16_1500ppmm_20180227" localSheetId="0">Plume_List!#REF!</definedName>
    <definedName name="imevals_SP17_FA17_1000ppmm_150fetch_20180531" localSheetId="0">Plume_List!$AO$4:$BF$8</definedName>
    <definedName name="imevals_SP17_FA17_1500ppmm_150fetch_20180531" localSheetId="0">Plume_List!$BH$4:$BY$8</definedName>
    <definedName name="imevals_SP17_FA17_500ppmm_150fetch_20180531" localSheetId="0">Plume_List!$V$4:$AM$8</definedName>
    <definedName name="Likely_Sources" localSheetId="7">#REF!</definedName>
    <definedName name="Likely_Sources" localSheetId="6">#REF!</definedName>
    <definedName name="Likely_Sources" localSheetId="4">#REF!</definedName>
    <definedName name="Likely_Sources" localSheetId="3">#REF!</definedName>
    <definedName name="Likely_Sources" localSheetId="0">#REF!</definedName>
    <definedName name="Likely_Sources">#REF!</definedName>
    <definedName name="test" localSheetId="7">#REF!</definedName>
    <definedName name="test" localSheetId="6">#REF!</definedName>
    <definedName name="test" localSheetId="4">#REF!</definedName>
    <definedName name="test" localSheetId="3">#REF!</definedName>
    <definedName name="test" localSheetId="0">#REF!</definedName>
    <definedName name="test">#REF!</definedName>
    <definedName name="test2" localSheetId="7">#REF!</definedName>
    <definedName name="test2" localSheetId="6">#REF!</definedName>
    <definedName name="test2" localSheetId="3">#REF!</definedName>
    <definedName name="test2" localSheetId="0">#REF!</definedName>
    <definedName name="test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22" l="1"/>
  <c r="C41" i="22"/>
  <c r="C38" i="22"/>
  <c r="C63" i="22"/>
  <c r="C62" i="22"/>
  <c r="C61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0" i="22"/>
  <c r="C39" i="22"/>
  <c r="C4" i="22"/>
  <c r="C3" i="22"/>
  <c r="C17" i="22"/>
  <c r="C16" i="22"/>
  <c r="C15" i="22"/>
  <c r="C14" i="22"/>
  <c r="C13" i="22"/>
  <c r="C12" i="22"/>
  <c r="C11" i="22"/>
  <c r="C10" i="22"/>
  <c r="C30" i="22"/>
  <c r="C29" i="22"/>
  <c r="C28" i="22"/>
  <c r="C27" i="22"/>
  <c r="C26" i="22"/>
  <c r="C25" i="22"/>
  <c r="C24" i="22"/>
  <c r="C23" i="22"/>
  <c r="DC5" i="17"/>
  <c r="DD5" i="17" s="1"/>
  <c r="DC8" i="17"/>
  <c r="DD8" i="17" s="1"/>
  <c r="DC7" i="17"/>
  <c r="DD7" i="17" s="1"/>
  <c r="DC6" i="17"/>
  <c r="DD6" i="17" s="1"/>
  <c r="C31" i="22" l="1"/>
  <c r="D23" i="22" s="1"/>
  <c r="C64" i="22"/>
  <c r="D41" i="22" s="1"/>
  <c r="C18" i="22"/>
  <c r="D18" i="22" s="1"/>
  <c r="D31" i="22" l="1"/>
  <c r="D60" i="22"/>
  <c r="D17" i="22"/>
  <c r="D40" i="22"/>
  <c r="D44" i="22"/>
  <c r="D48" i="22"/>
  <c r="D56" i="22"/>
  <c r="D52" i="22"/>
  <c r="D63" i="22"/>
  <c r="D38" i="22"/>
  <c r="D10" i="22"/>
  <c r="D13" i="22"/>
  <c r="D14" i="22"/>
  <c r="D16" i="22"/>
  <c r="D12" i="22"/>
  <c r="D27" i="22"/>
  <c r="D24" i="22"/>
  <c r="D28" i="22"/>
  <c r="D26" i="22"/>
  <c r="D30" i="22"/>
  <c r="D25" i="22"/>
  <c r="D29" i="22"/>
  <c r="D45" i="22"/>
  <c r="D49" i="22"/>
  <c r="D53" i="22"/>
  <c r="D57" i="22"/>
  <c r="D61" i="22"/>
  <c r="D64" i="22"/>
  <c r="D42" i="22"/>
  <c r="D46" i="22"/>
  <c r="D50" i="22"/>
  <c r="D54" i="22"/>
  <c r="D58" i="22"/>
  <c r="D62" i="22"/>
  <c r="D11" i="22"/>
  <c r="D15" i="22"/>
  <c r="D39" i="22"/>
  <c r="D43" i="22"/>
  <c r="D47" i="22"/>
  <c r="D51" i="22"/>
  <c r="D55" i="22"/>
  <c r="D59" i="22"/>
  <c r="C724" i="20" l="1"/>
  <c r="CI5" i="17" l="1"/>
  <c r="CH5" i="17"/>
  <c r="CG5" i="17"/>
  <c r="CI8" i="17"/>
  <c r="CH8" i="17"/>
  <c r="CG8" i="17"/>
  <c r="CI7" i="17"/>
  <c r="CH7" i="17"/>
  <c r="CG7" i="17"/>
  <c r="CI6" i="17"/>
  <c r="CH6" i="17"/>
  <c r="CG6" i="17"/>
  <c r="BP5" i="17"/>
  <c r="BO5" i="17"/>
  <c r="BN5" i="17"/>
  <c r="BP8" i="17"/>
  <c r="BO8" i="17"/>
  <c r="BN8" i="17"/>
  <c r="BP7" i="17"/>
  <c r="BO7" i="17"/>
  <c r="BN7" i="17"/>
  <c r="BP6" i="17"/>
  <c r="BO6" i="17"/>
  <c r="BN6" i="17"/>
  <c r="AW5" i="17"/>
  <c r="AV5" i="17"/>
  <c r="AU5" i="17"/>
  <c r="AW8" i="17"/>
  <c r="AV8" i="17"/>
  <c r="AU8" i="17"/>
  <c r="AW7" i="17"/>
  <c r="AV7" i="17"/>
  <c r="AU7" i="17"/>
  <c r="AW6" i="17"/>
  <c r="AV6" i="17"/>
  <c r="AU6" i="17"/>
  <c r="AD5" i="17"/>
  <c r="AC5" i="17"/>
  <c r="AB5" i="17"/>
  <c r="AD8" i="17"/>
  <c r="AC8" i="17"/>
  <c r="AB8" i="17"/>
  <c r="AD7" i="17"/>
  <c r="AC7" i="17"/>
  <c r="AB7" i="17"/>
  <c r="AD6" i="17"/>
  <c r="AC6" i="17"/>
  <c r="AB6" i="17"/>
  <c r="T5" i="17" l="1"/>
  <c r="S5" i="17"/>
  <c r="T8" i="17"/>
  <c r="S8" i="17"/>
  <c r="T7" i="17"/>
  <c r="S7" i="17"/>
  <c r="T6" i="17"/>
  <c r="S6" i="17"/>
  <c r="G5" i="17" l="1"/>
  <c r="D5" i="17" l="1"/>
  <c r="G6" i="17"/>
  <c r="D6" i="17" l="1"/>
  <c r="G7" i="17"/>
  <c r="D7" i="17" l="1"/>
  <c r="G8" i="17"/>
  <c r="D8" i="17" l="1"/>
</calcChain>
</file>

<file path=xl/connections.xml><?xml version="1.0" encoding="utf-8"?>
<connections xmlns="http://schemas.openxmlformats.org/spreadsheetml/2006/main">
  <connection id="1" name="imevals_SP17_FA17_1000ppmm_150fetch_201805311111" type="6" refreshedVersion="6" background="1" saveData="1">
    <textPr codePage="437" sourceFile="C:\Files\CA_CH4_FA16_SP17_FA17_Source_List\Spread_Incorp_IME\SP17_FA17_1000ppm_150fetch_5_10_20merge\imevals_SP17_FA17_1000ppmm_150fetch_20180531.txt" tab="0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imevals_SP17_FA17_1500ppmm_150fetch_201805311111" type="6" refreshedVersion="6" background="1" saveData="1">
    <textPr codePage="437" sourceFile="C:\Files\CA_CH4_FA16_SP17_FA17_Source_List\Spread_Incorp_IME\SP17_FA17_1500ppm_150fetch_5_10_20merge\imevals_SP17_FA17_1500ppmm_150fetch_20180531.txt" tab="0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imevals_SP17_FA17_500ppmm_150fetch_201805311111" type="6" refreshedVersion="6" background="1" saveData="1">
    <textPr codePage="437" sourceFile="C:\Files\CA_CH4_FA16_SP17_FA17_Source_List\Spread_Incorp_IME\SP17_FA17_500ppm_150fetch_5_10_20merge\imevals_SP17_FA17_500ppmm_150fetch_20180531.txt" tab="0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<sst xmlns="http://schemas.openxmlformats.org/spreadsheetml/2006/main" count="4546" uniqueCount="1498">
  <si>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</si>
  <si>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</si>
  <si>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</si>
  <si>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</si>
  <si>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</si>
  <si>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</si>
  <si>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</si>
  <si>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</si>
  <si>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</si>
  <si>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</si>
  <si>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</si>
  <si>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</si>
  <si>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</si>
  <si>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</si>
  <si>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</si>
  <si>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</si>
  <si>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</si>
  <si>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</si>
  <si>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</si>
  <si>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</si>
  <si>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S00006</t>
  </si>
  <si>
    <t>ANG</t>
  </si>
  <si>
    <t>CH4</t>
  </si>
  <si>
    <t>c</t>
  </si>
  <si>
    <t>Honor Rancho</t>
  </si>
  <si>
    <t>at</t>
  </si>
  <si>
    <t>high</t>
  </si>
  <si>
    <t>gas storage facility</t>
  </si>
  <si>
    <t>1B2 Oil &amp; Natural Gas</t>
  </si>
  <si>
    <t>S00007</t>
  </si>
  <si>
    <t>a</t>
  </si>
  <si>
    <t>El Segundo</t>
  </si>
  <si>
    <t>refinery</t>
  </si>
  <si>
    <t>1A1 Energy Industries</t>
  </si>
  <si>
    <t>S00008</t>
  </si>
  <si>
    <t>medium</t>
  </si>
  <si>
    <t>landfill</t>
  </si>
  <si>
    <t>4A1 Managed Waste Disposal Sites</t>
  </si>
  <si>
    <t>Harbor City</t>
  </si>
  <si>
    <t>S00012</t>
  </si>
  <si>
    <t>S00014</t>
  </si>
  <si>
    <t>Wilmington</t>
  </si>
  <si>
    <t>gas distribution line</t>
  </si>
  <si>
    <t>gas compressor</t>
  </si>
  <si>
    <t>dairy/manure</t>
  </si>
  <si>
    <t>T &amp; W Farms Dairy</t>
  </si>
  <si>
    <t>3A2 Manure Management</t>
  </si>
  <si>
    <t>S00023</t>
  </si>
  <si>
    <t>Bear Mountain Dairy</t>
  </si>
  <si>
    <t>Carlos Echeverria &amp; Sons Dairy</t>
  </si>
  <si>
    <t>S00027</t>
  </si>
  <si>
    <t>Trilogy Dairy</t>
  </si>
  <si>
    <t>S00030</t>
  </si>
  <si>
    <t>Lakeview Farm Dairy</t>
  </si>
  <si>
    <t>Palla Rosa Farm BV Dairy</t>
  </si>
  <si>
    <t>crop irrigation</t>
  </si>
  <si>
    <t>3B2 Cropland</t>
  </si>
  <si>
    <t>S00037</t>
  </si>
  <si>
    <t>Meadowlake Dairy</t>
  </si>
  <si>
    <t>S00039</t>
  </si>
  <si>
    <t>Scheenstra Dairy</t>
  </si>
  <si>
    <t>S00041</t>
  </si>
  <si>
    <t>dairy/manure - digester</t>
  </si>
  <si>
    <t>G.J. Te Velde Ranch Dairy</t>
  </si>
  <si>
    <t>S00042</t>
  </si>
  <si>
    <t>MacDonald Island</t>
  </si>
  <si>
    <t>S00044</t>
  </si>
  <si>
    <t>Aukeman Farms Dairy</t>
  </si>
  <si>
    <t>S00050</t>
  </si>
  <si>
    <t>Wreden Ranch Dairy</t>
  </si>
  <si>
    <t>Hamstra Dairy Complex</t>
  </si>
  <si>
    <t>S00070</t>
  </si>
  <si>
    <t>Manuel &amp; Alda Lawrence Dairy</t>
  </si>
  <si>
    <t>S00075</t>
  </si>
  <si>
    <t>Diamond D LLC Dairy</t>
  </si>
  <si>
    <t>oil/gas tank</t>
  </si>
  <si>
    <t>S00080</t>
  </si>
  <si>
    <t>unknown</t>
  </si>
  <si>
    <t>Bidart Dairy No. 2</t>
  </si>
  <si>
    <t>Ventura</t>
  </si>
  <si>
    <t>Toland Road Landfill</t>
  </si>
  <si>
    <t>S00094</t>
  </si>
  <si>
    <t>Rodeo</t>
  </si>
  <si>
    <t>Richmond</t>
  </si>
  <si>
    <t>S00099</t>
  </si>
  <si>
    <t>S00100</t>
  </si>
  <si>
    <t>gas LNG station</t>
  </si>
  <si>
    <t>S00103</t>
  </si>
  <si>
    <t>oil/gas unknown infrastucture</t>
  </si>
  <si>
    <t>Coalinga</t>
  </si>
  <si>
    <t>oil/gas waste lagoon</t>
  </si>
  <si>
    <t>S00106</t>
  </si>
  <si>
    <t>Kern River</t>
  </si>
  <si>
    <t>oil/gas drill rig</t>
  </si>
  <si>
    <t>Kern River oil &amp; gas field</t>
  </si>
  <si>
    <t>S00110</t>
  </si>
  <si>
    <t>oil/gas pumpjack</t>
  </si>
  <si>
    <t>S00116</t>
  </si>
  <si>
    <t>S00117</t>
  </si>
  <si>
    <t>S00118</t>
  </si>
  <si>
    <t>S00119</t>
  </si>
  <si>
    <t>Cymric</t>
  </si>
  <si>
    <t>Midway Sunset</t>
  </si>
  <si>
    <t>S00121</t>
  </si>
  <si>
    <t>farm/ranch</t>
  </si>
  <si>
    <t>S00145</t>
  </si>
  <si>
    <t>Sunshine Canyon</t>
  </si>
  <si>
    <t>Sunshine Canyon Landfill</t>
  </si>
  <si>
    <t>S00148</t>
  </si>
  <si>
    <t>S00149</t>
  </si>
  <si>
    <t>S00150</t>
  </si>
  <si>
    <t>Bellanave Dairy</t>
  </si>
  <si>
    <t>S00151</t>
  </si>
  <si>
    <t>MC Moo Farms Dairy</t>
  </si>
  <si>
    <t>K &amp; M Visser Dairy</t>
  </si>
  <si>
    <t>Robert Vander Eyk Dairy</t>
  </si>
  <si>
    <t>other livestock</t>
  </si>
  <si>
    <t>Schott Dairy</t>
  </si>
  <si>
    <t>agricultural field</t>
  </si>
  <si>
    <t>S00176</t>
  </si>
  <si>
    <t>S00177</t>
  </si>
  <si>
    <t>Pacific Rim Dairy Digester</t>
  </si>
  <si>
    <t>Little Rock Too Dairy</t>
  </si>
  <si>
    <t>Bosman Dairy</t>
  </si>
  <si>
    <t>S00190</t>
  </si>
  <si>
    <t>P &amp; M Dairy</t>
  </si>
  <si>
    <t>S00191</t>
  </si>
  <si>
    <t>Elk Creek Dairy</t>
  </si>
  <si>
    <t>S00192</t>
  </si>
  <si>
    <t>S00193</t>
  </si>
  <si>
    <t>Triple V Dairy</t>
  </si>
  <si>
    <t>Airoso Dairy</t>
  </si>
  <si>
    <t>S00204</t>
  </si>
  <si>
    <t>S00205</t>
  </si>
  <si>
    <t>F &amp; L Barcellos Dairy</t>
  </si>
  <si>
    <t>Hilarides Dairy</t>
  </si>
  <si>
    <t>Riverbend Dairy</t>
  </si>
  <si>
    <t>S00209</t>
  </si>
  <si>
    <t>El Monte Dairy</t>
  </si>
  <si>
    <t>S00217</t>
  </si>
  <si>
    <t>S00219</t>
  </si>
  <si>
    <t>S00220</t>
  </si>
  <si>
    <t>S00227</t>
  </si>
  <si>
    <t>Rancho Teresita Dairy</t>
  </si>
  <si>
    <t>Oak Creek Jerseys</t>
  </si>
  <si>
    <t>S00231</t>
  </si>
  <si>
    <t>S00235</t>
  </si>
  <si>
    <t>Degroot Dairies-South</t>
  </si>
  <si>
    <t>Flint Dairy</t>
  </si>
  <si>
    <t>Milky Way Dairy</t>
  </si>
  <si>
    <t>Maple Dairy</t>
  </si>
  <si>
    <t>S00290</t>
  </si>
  <si>
    <t>S00291</t>
  </si>
  <si>
    <t>Madera</t>
  </si>
  <si>
    <t>S00293</t>
  </si>
  <si>
    <t>Martinez</t>
  </si>
  <si>
    <t>S00299</t>
  </si>
  <si>
    <t>McKittrick</t>
  </si>
  <si>
    <t>S00300</t>
  </si>
  <si>
    <t>Elk Hills</t>
  </si>
  <si>
    <t>oil/gas stack</t>
  </si>
  <si>
    <t>S00307</t>
  </si>
  <si>
    <t>oil/gas compressor</t>
  </si>
  <si>
    <t>Frank R. Bowerman</t>
  </si>
  <si>
    <t>S00317</t>
  </si>
  <si>
    <t>Bay Point</t>
  </si>
  <si>
    <t>S00320</t>
  </si>
  <si>
    <t>Shafter</t>
  </si>
  <si>
    <t>Shafter-Wasco SLF</t>
  </si>
  <si>
    <t>S00322</t>
  </si>
  <si>
    <t>S00323</t>
  </si>
  <si>
    <t>S00332</t>
  </si>
  <si>
    <t>S00337</t>
  </si>
  <si>
    <t>Torrance</t>
  </si>
  <si>
    <t>ExxonMobil Oil Refinery</t>
  </si>
  <si>
    <t>Round Mountain</t>
  </si>
  <si>
    <t>S00349</t>
  </si>
  <si>
    <t>S00354</t>
  </si>
  <si>
    <t>Bakersfield</t>
  </si>
  <si>
    <t>Alon Refinery</t>
  </si>
  <si>
    <t>S00355</t>
  </si>
  <si>
    <t>S00360</t>
  </si>
  <si>
    <t>S00363</t>
  </si>
  <si>
    <t>Kern County</t>
  </si>
  <si>
    <t>S00367</t>
  </si>
  <si>
    <t>S00368</t>
  </si>
  <si>
    <t>S00371</t>
  </si>
  <si>
    <t>S00383</t>
  </si>
  <si>
    <t>S00387</t>
  </si>
  <si>
    <t>Wimington</t>
  </si>
  <si>
    <t>Honor Rancho, main compressor</t>
  </si>
  <si>
    <t>Inglewood</t>
  </si>
  <si>
    <t>Kern Front</t>
  </si>
  <si>
    <t>oil/gas gathering line</t>
  </si>
  <si>
    <t>Carson</t>
  </si>
  <si>
    <t>Tesoro Refinery</t>
  </si>
  <si>
    <t>Gill Ranch</t>
  </si>
  <si>
    <t>Lost Hills</t>
  </si>
  <si>
    <t>Pittsburg</t>
  </si>
  <si>
    <t>Keller Canyon Landfill</t>
  </si>
  <si>
    <t>Poso Creek</t>
  </si>
  <si>
    <t>nc</t>
  </si>
  <si>
    <t>S00500</t>
  </si>
  <si>
    <t>Aliso Canyon</t>
  </si>
  <si>
    <t>S00501</t>
  </si>
  <si>
    <t>Kirby Hills</t>
  </si>
  <si>
    <t>S00502</t>
  </si>
  <si>
    <t>S00503</t>
  </si>
  <si>
    <t>Lodi</t>
  </si>
  <si>
    <t>S00504</t>
  </si>
  <si>
    <t>S00505</t>
  </si>
  <si>
    <t>S00506</t>
  </si>
  <si>
    <t>S00507</t>
  </si>
  <si>
    <t>Mettler</t>
  </si>
  <si>
    <t>Wheeler Ridge</t>
  </si>
  <si>
    <t>S00619</t>
  </si>
  <si>
    <t>Fairfield</t>
  </si>
  <si>
    <t>S00622</t>
  </si>
  <si>
    <t>S00623</t>
  </si>
  <si>
    <t>Milpitas</t>
  </si>
  <si>
    <t>S00642</t>
  </si>
  <si>
    <t>Long Beach</t>
  </si>
  <si>
    <t>powerplant</t>
  </si>
  <si>
    <t>1B3 Other Emissions from Energy Production</t>
  </si>
  <si>
    <t>S00643</t>
  </si>
  <si>
    <t>Newport Beach</t>
  </si>
  <si>
    <t>4D1 Domestic Wastewater Treatment &amp; Discharge</t>
  </si>
  <si>
    <t>S00644</t>
  </si>
  <si>
    <t>S00645</t>
  </si>
  <si>
    <t>S00646</t>
  </si>
  <si>
    <t>S00647</t>
  </si>
  <si>
    <t>S00649</t>
  </si>
  <si>
    <t>Sutter</t>
  </si>
  <si>
    <t>S00650</t>
  </si>
  <si>
    <t>S00652</t>
  </si>
  <si>
    <t>S00653</t>
  </si>
  <si>
    <t>S00654</t>
  </si>
  <si>
    <t>S00655</t>
  </si>
  <si>
    <t>S00656</t>
  </si>
  <si>
    <t>Fuller Acres</t>
  </si>
  <si>
    <t>S00657</t>
  </si>
  <si>
    <t>San Lauren</t>
  </si>
  <si>
    <t>S00658</t>
  </si>
  <si>
    <t>S00659</t>
  </si>
  <si>
    <t>S00660</t>
  </si>
  <si>
    <t>S00661</t>
  </si>
  <si>
    <t>S00662</t>
  </si>
  <si>
    <t>S00663</t>
  </si>
  <si>
    <t>Belridge-South</t>
  </si>
  <si>
    <t>S00664</t>
  </si>
  <si>
    <t>S00665</t>
  </si>
  <si>
    <t>S00666</t>
  </si>
  <si>
    <t>S00669</t>
  </si>
  <si>
    <t>S00670</t>
  </si>
  <si>
    <t>S00671</t>
  </si>
  <si>
    <t>S00672</t>
  </si>
  <si>
    <t>S00673</t>
  </si>
  <si>
    <t>S00674</t>
  </si>
  <si>
    <t>Valencia</t>
  </si>
  <si>
    <t>wastewater treatment</t>
  </si>
  <si>
    <t>S00676</t>
  </si>
  <si>
    <t>Castaic Junction</t>
  </si>
  <si>
    <t>Chiquita Canyon Sanitary Landfill</t>
  </si>
  <si>
    <t>S00677</t>
  </si>
  <si>
    <t>Dulah</t>
  </si>
  <si>
    <t>S00678</t>
  </si>
  <si>
    <t>S00679</t>
  </si>
  <si>
    <t>Dustin Acres</t>
  </si>
  <si>
    <t>S00680</t>
  </si>
  <si>
    <t>S00681</t>
  </si>
  <si>
    <t>S00682</t>
  </si>
  <si>
    <t>S00683</t>
  </si>
  <si>
    <t>S00684</t>
  </si>
  <si>
    <t>S00685</t>
  </si>
  <si>
    <t>Orange</t>
  </si>
  <si>
    <t>S00686</t>
  </si>
  <si>
    <t>S00687</t>
  </si>
  <si>
    <t>Moreno Valley</t>
  </si>
  <si>
    <t>S00688</t>
  </si>
  <si>
    <t>Edison</t>
  </si>
  <si>
    <t>Bakersfield Metropolitan (Bena) SLF</t>
  </si>
  <si>
    <t>S00694</t>
  </si>
  <si>
    <t>S00695</t>
  </si>
  <si>
    <t>S00696</t>
  </si>
  <si>
    <t>S00697</t>
  </si>
  <si>
    <t>Midway-Sunset</t>
  </si>
  <si>
    <t>S00698</t>
  </si>
  <si>
    <t>S00699</t>
  </si>
  <si>
    <t>S00700</t>
  </si>
  <si>
    <t>S00701</t>
  </si>
  <si>
    <t>S00702</t>
  </si>
  <si>
    <t>S00703</t>
  </si>
  <si>
    <t>S00704</t>
  </si>
  <si>
    <t>S00705</t>
  </si>
  <si>
    <t>S00707</t>
  </si>
  <si>
    <t>S00708</t>
  </si>
  <si>
    <t>S00709</t>
  </si>
  <si>
    <t>S00710</t>
  </si>
  <si>
    <t>S00711</t>
  </si>
  <si>
    <t>S00712</t>
  </si>
  <si>
    <t>Kern Lake</t>
  </si>
  <si>
    <t>S00714</t>
  </si>
  <si>
    <t>S00715</t>
  </si>
  <si>
    <t>S00716</t>
  </si>
  <si>
    <t>S00717</t>
  </si>
  <si>
    <t>S00718</t>
  </si>
  <si>
    <t>S00719</t>
  </si>
  <si>
    <t>S00720</t>
  </si>
  <si>
    <t>S00721</t>
  </si>
  <si>
    <t>S00722</t>
  </si>
  <si>
    <t>S00723</t>
  </si>
  <si>
    <t>S00724</t>
  </si>
  <si>
    <t>Zamora</t>
  </si>
  <si>
    <t>S00725</t>
  </si>
  <si>
    <t>Escalon</t>
  </si>
  <si>
    <t>S00726</t>
  </si>
  <si>
    <t>S00727</t>
  </si>
  <si>
    <t>S00728</t>
  </si>
  <si>
    <t>S00729</t>
  </si>
  <si>
    <t>S00730</t>
  </si>
  <si>
    <t>Lanthrop</t>
  </si>
  <si>
    <t>Forward Landfill</t>
  </si>
  <si>
    <t>S00731</t>
  </si>
  <si>
    <t>Altamon</t>
  </si>
  <si>
    <t>Altamon Landfill</t>
  </si>
  <si>
    <t>S00732</t>
  </si>
  <si>
    <t>S00733</t>
  </si>
  <si>
    <t>San Jose</t>
  </si>
  <si>
    <t>Los Esteros Critical Energy Center</t>
  </si>
  <si>
    <t>S00734</t>
  </si>
  <si>
    <t>UTS SJ1 LLC</t>
  </si>
  <si>
    <t>S00735</t>
  </si>
  <si>
    <t>San Antonio</t>
  </si>
  <si>
    <t>Redwood Landfill</t>
  </si>
  <si>
    <t>S00736</t>
  </si>
  <si>
    <t>Sacramento</t>
  </si>
  <si>
    <t>L and D Landfill</t>
  </si>
  <si>
    <t>S00737</t>
  </si>
  <si>
    <t>Sloughhouse</t>
  </si>
  <si>
    <t>S00738</t>
  </si>
  <si>
    <t>Palmdale</t>
  </si>
  <si>
    <t>Antelope Valley Public Landfill</t>
  </si>
  <si>
    <t>S00739</t>
  </si>
  <si>
    <t>Barstow</t>
  </si>
  <si>
    <t>USMC - Yermo Disposal Site</t>
  </si>
  <si>
    <t>S00740</t>
  </si>
  <si>
    <t>Toprock</t>
  </si>
  <si>
    <t>S00741</t>
  </si>
  <si>
    <t>Big Bear City</t>
  </si>
  <si>
    <t>Big Bear Refuse Disposal Site</t>
  </si>
  <si>
    <t>S00742</t>
  </si>
  <si>
    <t>Taft</t>
  </si>
  <si>
    <t>Marathon Oil Dump Site</t>
  </si>
  <si>
    <t>S00743</t>
  </si>
  <si>
    <t>Crome</t>
  </si>
  <si>
    <t>S00744</t>
  </si>
  <si>
    <t>S00745</t>
  </si>
  <si>
    <t>S00746</t>
  </si>
  <si>
    <t>S00747</t>
  </si>
  <si>
    <t>Belgian Anticline</t>
  </si>
  <si>
    <t>S00748</t>
  </si>
  <si>
    <t>S00749</t>
  </si>
  <si>
    <t>S00750</t>
  </si>
  <si>
    <t>Redlands</t>
  </si>
  <si>
    <t>California Street Landfill</t>
  </si>
  <si>
    <t>S00751</t>
  </si>
  <si>
    <t>S00752</t>
  </si>
  <si>
    <t>S00753</t>
  </si>
  <si>
    <t>S00754</t>
  </si>
  <si>
    <t>S00755</t>
  </si>
  <si>
    <t>S00756</t>
  </si>
  <si>
    <t>Suisun City</t>
  </si>
  <si>
    <t>Potrero Hills Landfill</t>
  </si>
  <si>
    <t>S00757</t>
  </si>
  <si>
    <t>Livermore</t>
  </si>
  <si>
    <t>Vasco Road Sanitary Landfill</t>
  </si>
  <si>
    <t>S00758</t>
  </si>
  <si>
    <t>North Belridge</t>
  </si>
  <si>
    <t>S00759</t>
  </si>
  <si>
    <t>S00760</t>
  </si>
  <si>
    <t>S00772</t>
  </si>
  <si>
    <t>S00773</t>
  </si>
  <si>
    <t>S00775</t>
  </si>
  <si>
    <t>S00776</t>
  </si>
  <si>
    <t>S00777</t>
  </si>
  <si>
    <t>S00778</t>
  </si>
  <si>
    <t>Bayliss</t>
  </si>
  <si>
    <t>S00779</t>
  </si>
  <si>
    <t>S00780</t>
  </si>
  <si>
    <t>S00781</t>
  </si>
  <si>
    <t>S00782</t>
  </si>
  <si>
    <t>Buckhorn</t>
  </si>
  <si>
    <t>agricultural soil/compost</t>
  </si>
  <si>
    <t>S00783</t>
  </si>
  <si>
    <t>Canal</t>
  </si>
  <si>
    <t>S00784</t>
  </si>
  <si>
    <t>S00785</t>
  </si>
  <si>
    <t>S00786</t>
  </si>
  <si>
    <t>S00787</t>
  </si>
  <si>
    <t>S00788</t>
  </si>
  <si>
    <t>S00789</t>
  </si>
  <si>
    <t>Chaffee Island</t>
  </si>
  <si>
    <t>S00790</t>
  </si>
  <si>
    <t>S00791</t>
  </si>
  <si>
    <t>S00792</t>
  </si>
  <si>
    <t>S00793</t>
  </si>
  <si>
    <t>S00794</t>
  </si>
  <si>
    <t>Cortez</t>
  </si>
  <si>
    <t>S00795</t>
  </si>
  <si>
    <t>S00797</t>
  </si>
  <si>
    <t>S00798</t>
  </si>
  <si>
    <t>S00799</t>
  </si>
  <si>
    <t>S00800</t>
  </si>
  <si>
    <t>S00801</t>
  </si>
  <si>
    <t>S00802</t>
  </si>
  <si>
    <t>S00803</t>
  </si>
  <si>
    <t>S00804</t>
  </si>
  <si>
    <t>S00805</t>
  </si>
  <si>
    <t>S00806</t>
  </si>
  <si>
    <t>S00807</t>
  </si>
  <si>
    <t>S00808</t>
  </si>
  <si>
    <t>S00809</t>
  </si>
  <si>
    <t>S00811</t>
  </si>
  <si>
    <t>S00812</t>
  </si>
  <si>
    <t>S00813</t>
  </si>
  <si>
    <t>S00815</t>
  </si>
  <si>
    <t>Helm</t>
  </si>
  <si>
    <t>S00816</t>
  </si>
  <si>
    <t>Hershey</t>
  </si>
  <si>
    <t>S00817</t>
  </si>
  <si>
    <t>S00818</t>
  </si>
  <si>
    <t>S00819</t>
  </si>
  <si>
    <t>Huntington Beach</t>
  </si>
  <si>
    <t>S00820</t>
  </si>
  <si>
    <t>S00821</t>
  </si>
  <si>
    <t>S00822</t>
  </si>
  <si>
    <t>S00823</t>
  </si>
  <si>
    <t>S00824</t>
  </si>
  <si>
    <t>Irvine</t>
  </si>
  <si>
    <t>S00825</t>
  </si>
  <si>
    <t>S00826</t>
  </si>
  <si>
    <t>S00827</t>
  </si>
  <si>
    <t>S00828</t>
  </si>
  <si>
    <t>S00829</t>
  </si>
  <si>
    <t>S00830</t>
  </si>
  <si>
    <t>S00831</t>
  </si>
  <si>
    <t>S00832</t>
  </si>
  <si>
    <t>S00833</t>
  </si>
  <si>
    <t>S00834</t>
  </si>
  <si>
    <t>S00835</t>
  </si>
  <si>
    <t>S00836</t>
  </si>
  <si>
    <t>S00839</t>
  </si>
  <si>
    <t>S00840</t>
  </si>
  <si>
    <t>S00841</t>
  </si>
  <si>
    <t>S00842</t>
  </si>
  <si>
    <t>S00843</t>
  </si>
  <si>
    <t>Kettleman City</t>
  </si>
  <si>
    <t>Chemical Waste Management, Inc.Unit B-17</t>
  </si>
  <si>
    <t>S00844</t>
  </si>
  <si>
    <t>S00845</t>
  </si>
  <si>
    <t>Keyes</t>
  </si>
  <si>
    <t>S00846</t>
  </si>
  <si>
    <t>S00847</t>
  </si>
  <si>
    <t>S00848</t>
  </si>
  <si>
    <t>La Mesa</t>
  </si>
  <si>
    <t>Alvarado Water Treatment Plant</t>
  </si>
  <si>
    <t>S00849</t>
  </si>
  <si>
    <t>Lathrop</t>
  </si>
  <si>
    <t>S00850</t>
  </si>
  <si>
    <t>Lathrop Southeast oil and gas field</t>
  </si>
  <si>
    <t>S00851</t>
  </si>
  <si>
    <t>S00852</t>
  </si>
  <si>
    <t>Dominguez Plant refinery</t>
  </si>
  <si>
    <t>S00853</t>
  </si>
  <si>
    <t>S00854</t>
  </si>
  <si>
    <t>S00855</t>
  </si>
  <si>
    <t>S00856</t>
  </si>
  <si>
    <t>S00857</t>
  </si>
  <si>
    <t>S00858</t>
  </si>
  <si>
    <t>S00859</t>
  </si>
  <si>
    <t>S00860</t>
  </si>
  <si>
    <t>S00861</t>
  </si>
  <si>
    <t>S00862</t>
  </si>
  <si>
    <t>S00863</t>
  </si>
  <si>
    <t>S00864</t>
  </si>
  <si>
    <t>S00865</t>
  </si>
  <si>
    <t>S00866</t>
  </si>
  <si>
    <t>S00867</t>
  </si>
  <si>
    <t>S00868</t>
  </si>
  <si>
    <t>S00869</t>
  </si>
  <si>
    <t>S00870</t>
  </si>
  <si>
    <t>S00871</t>
  </si>
  <si>
    <t>S00873</t>
  </si>
  <si>
    <t>S00874</t>
  </si>
  <si>
    <t>S00875</t>
  </si>
  <si>
    <t>S00876</t>
  </si>
  <si>
    <t>S00877</t>
  </si>
  <si>
    <t>S00878</t>
  </si>
  <si>
    <t>S00879</t>
  </si>
  <si>
    <t>oil/gas possible plugged well</t>
  </si>
  <si>
    <t>S00880</t>
  </si>
  <si>
    <t>S00881</t>
  </si>
  <si>
    <t>S00882</t>
  </si>
  <si>
    <t>S00883</t>
  </si>
  <si>
    <t>S00884</t>
  </si>
  <si>
    <t>S00885</t>
  </si>
  <si>
    <t>S00886</t>
  </si>
  <si>
    <t>S00887</t>
  </si>
  <si>
    <t>S00888</t>
  </si>
  <si>
    <t>S00889</t>
  </si>
  <si>
    <t>S00890</t>
  </si>
  <si>
    <t>S00891</t>
  </si>
  <si>
    <t>S00892</t>
  </si>
  <si>
    <t>Modesto</t>
  </si>
  <si>
    <t>S00893</t>
  </si>
  <si>
    <t>Moss Landing</t>
  </si>
  <si>
    <t>S00894</t>
  </si>
  <si>
    <t>Newhall-Potrero</t>
  </si>
  <si>
    <t>S00895</t>
  </si>
  <si>
    <t>S00896</t>
  </si>
  <si>
    <t>S00897</t>
  </si>
  <si>
    <t>S00898</t>
  </si>
  <si>
    <t>S00899</t>
  </si>
  <si>
    <t>S00900</t>
  </si>
  <si>
    <t>Pinole</t>
  </si>
  <si>
    <t>Pinole-Hercules WPCP</t>
  </si>
  <si>
    <t>S00902</t>
  </si>
  <si>
    <t>S00903</t>
  </si>
  <si>
    <t>S00904</t>
  </si>
  <si>
    <t>S00905</t>
  </si>
  <si>
    <t>Redondo Beach</t>
  </si>
  <si>
    <t>AES Redondo Beach LLC</t>
  </si>
  <si>
    <t>S00906</t>
  </si>
  <si>
    <t>S00907</t>
  </si>
  <si>
    <t>Riverbank</t>
  </si>
  <si>
    <t>S00908</t>
  </si>
  <si>
    <t>S00909</t>
  </si>
  <si>
    <t>Rosencrans</t>
  </si>
  <si>
    <t>S00910</t>
  </si>
  <si>
    <t>Saco</t>
  </si>
  <si>
    <t>S00911</t>
  </si>
  <si>
    <t>S00912</t>
  </si>
  <si>
    <t>Salida</t>
  </si>
  <si>
    <t>San Diego</t>
  </si>
  <si>
    <t>S00914</t>
  </si>
  <si>
    <t>C P Kelco San Diego Plant</t>
  </si>
  <si>
    <t>S00915</t>
  </si>
  <si>
    <t>South Chollas Sanitary Landfill</t>
  </si>
  <si>
    <t>S00916</t>
  </si>
  <si>
    <t>San Emidio</t>
  </si>
  <si>
    <t>S00917</t>
  </si>
  <si>
    <t>S00918</t>
  </si>
  <si>
    <t>Signal Hill</t>
  </si>
  <si>
    <t>S00919</t>
  </si>
  <si>
    <t>S00920</t>
  </si>
  <si>
    <t>West Miramar Sanitary Landfill</t>
  </si>
  <si>
    <t>S00921</t>
  </si>
  <si>
    <t>Turlock</t>
  </si>
  <si>
    <t>S00922</t>
  </si>
  <si>
    <t>S00923</t>
  </si>
  <si>
    <t>South Mountain</t>
  </si>
  <si>
    <t>S00924</t>
  </si>
  <si>
    <t>S00925</t>
  </si>
  <si>
    <t>Sun Valley</t>
  </si>
  <si>
    <t>S00926</t>
  </si>
  <si>
    <t>Bradley Ave East &amp; West</t>
  </si>
  <si>
    <t>S00927</t>
  </si>
  <si>
    <t>Valley (CA) powerplant</t>
  </si>
  <si>
    <t>S00928</t>
  </si>
  <si>
    <t>Altamont Landfill &amp; Resource Recv</t>
  </si>
  <si>
    <t>S00929</t>
  </si>
  <si>
    <t>Valencia Water Reclamation Plant</t>
  </si>
  <si>
    <t>S00930</t>
  </si>
  <si>
    <t>S00931</t>
  </si>
  <si>
    <t>S00932</t>
  </si>
  <si>
    <t>S00933</t>
  </si>
  <si>
    <t>S00934</t>
  </si>
  <si>
    <t>S00935</t>
  </si>
  <si>
    <t>S00936</t>
  </si>
  <si>
    <t>S00937</t>
  </si>
  <si>
    <t>S00938</t>
  </si>
  <si>
    <t>S00939</t>
  </si>
  <si>
    <t>S00940</t>
  </si>
  <si>
    <t>S00941</t>
  </si>
  <si>
    <t>S00942</t>
  </si>
  <si>
    <t>S00943</t>
  </si>
  <si>
    <t>LA County Joint WPCP</t>
  </si>
  <si>
    <t>S00944</t>
  </si>
  <si>
    <t>S00945</t>
  </si>
  <si>
    <t>S00946</t>
  </si>
  <si>
    <t>S00947</t>
  </si>
  <si>
    <t>tanker ship (possible venting from open hatch)</t>
  </si>
  <si>
    <t>S00948</t>
  </si>
  <si>
    <t>Novato</t>
  </si>
  <si>
    <t>S00949</t>
  </si>
  <si>
    <t>S00950</t>
  </si>
  <si>
    <t>S00951</t>
  </si>
  <si>
    <t>S00952</t>
  </si>
  <si>
    <t>S00402</t>
  </si>
  <si>
    <t>Pennington</t>
  </si>
  <si>
    <t>Wild Goose Gas Storage</t>
  </si>
  <si>
    <t>S00403</t>
  </si>
  <si>
    <t>S00600</t>
  </si>
  <si>
    <t>S00601</t>
  </si>
  <si>
    <t>S00602</t>
  </si>
  <si>
    <t>S00603</t>
  </si>
  <si>
    <t>S00604</t>
  </si>
  <si>
    <t>S00609</t>
  </si>
  <si>
    <t>S00610</t>
  </si>
  <si>
    <t>Alameda</t>
  </si>
  <si>
    <t>S00611</t>
  </si>
  <si>
    <t>S00612</t>
  </si>
  <si>
    <t>S00613</t>
  </si>
  <si>
    <t>S00614</t>
  </si>
  <si>
    <t>Tipton</t>
  </si>
  <si>
    <t>S00615</t>
  </si>
  <si>
    <t>S00616</t>
  </si>
  <si>
    <t>Visalia</t>
  </si>
  <si>
    <t>S00617</t>
  </si>
  <si>
    <t>S00618</t>
  </si>
  <si>
    <t>Elmira</t>
  </si>
  <si>
    <t>S00620</t>
  </si>
  <si>
    <t>S00621</t>
  </si>
  <si>
    <t>Corinda Los Trancos Landfill</t>
  </si>
  <si>
    <t>S00624</t>
  </si>
  <si>
    <t>S00625</t>
  </si>
  <si>
    <t>Los Gatos</t>
  </si>
  <si>
    <t>Guadalupe Sanitary Landfill</t>
  </si>
  <si>
    <t>S00627</t>
  </si>
  <si>
    <t>Petaluma</t>
  </si>
  <si>
    <t>S00628</t>
  </si>
  <si>
    <t>S00629</t>
  </si>
  <si>
    <t>Kirby Canyon Recycl. &amp; Disp. Facility</t>
  </si>
  <si>
    <t>Phillips 66 Refinery-Rodeo</t>
  </si>
  <si>
    <t>Chevron Refinery</t>
  </si>
  <si>
    <t>Gas LNG Station</t>
  </si>
  <si>
    <t>Inglewood Oil &amp; Gas Field</t>
  </si>
  <si>
    <t>Coalinga Oil &amp; Gas Field</t>
  </si>
  <si>
    <t>Kern River Oil &amp; Gas Field</t>
  </si>
  <si>
    <t>Poso Creek Oil &amp; Gas Field</t>
  </si>
  <si>
    <t>Kern Front Oil &amp; Gas Field</t>
  </si>
  <si>
    <t>Cymric Oil &amp; Gas Field</t>
  </si>
  <si>
    <t>Midway Sunset Oil &amp; Gas Field</t>
  </si>
  <si>
    <t>Valero Refinery</t>
  </si>
  <si>
    <t>Shell Oil Refinery</t>
  </si>
  <si>
    <t>McKittrick Oil &amp; Gas Field</t>
  </si>
  <si>
    <t>Lost Hills Oil &amp; Gas Field</t>
  </si>
  <si>
    <t>Elk Hills Oil &amp; Gas Field</t>
  </si>
  <si>
    <t>Exxonmobil Refinery</t>
  </si>
  <si>
    <t>Round Mountain Oil &amp; Gas Field</t>
  </si>
  <si>
    <t>Possible emission from well pad</t>
  </si>
  <si>
    <t>MacDonald Island Gas Storage Facility</t>
  </si>
  <si>
    <t>Kirby Hills Oil and Gas Field</t>
  </si>
  <si>
    <t>Lodi Oil and Gas Field</t>
  </si>
  <si>
    <t>Pleito Oil and Gas Field</t>
  </si>
  <si>
    <t>Hyperion Wastewater Treatment Facility</t>
  </si>
  <si>
    <t>Potrero Hill Landfill</t>
  </si>
  <si>
    <t>Altamont Landfill</t>
  </si>
  <si>
    <t>Newby Island Landfill</t>
  </si>
  <si>
    <t>San Jose Waste Treatment</t>
  </si>
  <si>
    <t>Haynes Powerplant</t>
  </si>
  <si>
    <t>Los Angeles Refinery</t>
  </si>
  <si>
    <t>Uknown</t>
  </si>
  <si>
    <t>Tisdale Oil and Gas Field</t>
  </si>
  <si>
    <t>Greenfield Dairy</t>
  </si>
  <si>
    <t>Belridge-South Oil &amp; Gas Field</t>
  </si>
  <si>
    <t>Rincon Oil &amp; Gas Field</t>
  </si>
  <si>
    <t>Asphalto Oil &amp; Gas Field</t>
  </si>
  <si>
    <t>Orange Neighborhood</t>
  </si>
  <si>
    <t>Clean Energy Gas LNG Station - Port of Long Beach</t>
  </si>
  <si>
    <t>Midway-Sunset Oil &amp; Gas Field</t>
  </si>
  <si>
    <t>Phillips 66 Refinery-Wilmington</t>
  </si>
  <si>
    <t>Wilmington Oil &amp; Gas Field</t>
  </si>
  <si>
    <t>Phillips 66 Refinery -Carson</t>
  </si>
  <si>
    <t>Belgian Anticline Oil &amp; Gas Field</t>
  </si>
  <si>
    <t>Rosedale Oil and Gas Field</t>
  </si>
  <si>
    <t>Belridge South Oil &amp; Gas Field</t>
  </si>
  <si>
    <t>Honor Rancho, South of Main Facility</t>
  </si>
  <si>
    <t>Greeley Oil &amp; Gas Field</t>
  </si>
  <si>
    <t>Willows-Beehive Bend Gas Oil &amp; Gas Field</t>
  </si>
  <si>
    <t>Unknown</t>
  </si>
  <si>
    <t>Canal Oil &amp; Gas Field</t>
  </si>
  <si>
    <t>Dominguez Oil &amp; Gas Field</t>
  </si>
  <si>
    <t>Buckeye Gas Oil &amp; Gas Field</t>
  </si>
  <si>
    <t>Newport, West Oil &amp; Gas Field</t>
  </si>
  <si>
    <t>Huntington Beach Oil &amp; Gas Field</t>
  </si>
  <si>
    <t>McClure Powerplant</t>
  </si>
  <si>
    <t>Moss Landing Powerplant</t>
  </si>
  <si>
    <t>Newhall-Potrero Oil &amp; Gas Field</t>
  </si>
  <si>
    <t>Plant No. 2 Orange County</t>
  </si>
  <si>
    <t>Rosecrans Oil &amp; Gas Field</t>
  </si>
  <si>
    <t>Rosedale Ranch Oil and Gas Field</t>
  </si>
  <si>
    <t>Buena Vista Oil and Gas Field</t>
  </si>
  <si>
    <t>Signal Hill West Unit Powerplant</t>
  </si>
  <si>
    <t>Gioletti Dairy No. 1</t>
  </si>
  <si>
    <t>South Mountain Oil &amp; Gas Field</t>
  </si>
  <si>
    <t>Pacoima Oil and Gas Field</t>
  </si>
  <si>
    <t>North Tejon Oil and Gas Field</t>
  </si>
  <si>
    <t>Kern Front oil &amp; gas field</t>
  </si>
  <si>
    <t>Pixley</t>
  </si>
  <si>
    <t>Angiola</t>
  </si>
  <si>
    <t>Tulare</t>
  </si>
  <si>
    <t>Lindsay</t>
  </si>
  <si>
    <t>Farmington</t>
  </si>
  <si>
    <t>Atlanta</t>
  </si>
  <si>
    <t>El Nido</t>
  </si>
  <si>
    <t>Tupman</t>
  </si>
  <si>
    <t>Stevens</t>
  </si>
  <si>
    <t>Olinda Alpha landfill</t>
  </si>
  <si>
    <t>San Juan Capistrano</t>
  </si>
  <si>
    <t>Prima Deshecha Sanitary Landfill</t>
  </si>
  <si>
    <t>Gonzalez</t>
  </si>
  <si>
    <t>Johnson Canyon Sanitary Landfill</t>
  </si>
  <si>
    <t>Neponset</t>
  </si>
  <si>
    <t>Monterey Peninsula Landfill</t>
  </si>
  <si>
    <t>Sacramento County Landfill</t>
  </si>
  <si>
    <t>Lone Oak Farms Dairy #1</t>
  </si>
  <si>
    <t>Goshen</t>
  </si>
  <si>
    <t>Visalia Disposal Site</t>
  </si>
  <si>
    <t>S00953</t>
  </si>
  <si>
    <t>S00954</t>
  </si>
  <si>
    <t>S00955</t>
  </si>
  <si>
    <t>S00956</t>
  </si>
  <si>
    <t>S00957</t>
  </si>
  <si>
    <t>S00958</t>
  </si>
  <si>
    <t>S00959</t>
  </si>
  <si>
    <t>S00960</t>
  </si>
  <si>
    <t>S00961</t>
  </si>
  <si>
    <t>S00962</t>
  </si>
  <si>
    <t>S00967</t>
  </si>
  <si>
    <t>S00968</t>
  </si>
  <si>
    <t>S00969</t>
  </si>
  <si>
    <t>S00970</t>
  </si>
  <si>
    <t>S00971</t>
  </si>
  <si>
    <t>S00972</t>
  </si>
  <si>
    <t>S00973</t>
  </si>
  <si>
    <t>S00974</t>
  </si>
  <si>
    <t>S00975</t>
  </si>
  <si>
    <t>S00976</t>
  </si>
  <si>
    <t>S00977</t>
  </si>
  <si>
    <t>S00979</t>
  </si>
  <si>
    <t>S00980</t>
  </si>
  <si>
    <t>S00981</t>
  </si>
  <si>
    <t>S00982</t>
  </si>
  <si>
    <t>S00983</t>
  </si>
  <si>
    <t>S00984</t>
  </si>
  <si>
    <t>S00985</t>
  </si>
  <si>
    <t>S00986</t>
  </si>
  <si>
    <t>S00987</t>
  </si>
  <si>
    <t>S00988</t>
  </si>
  <si>
    <t>S00989</t>
  </si>
  <si>
    <t>S00990</t>
  </si>
  <si>
    <t>S00991</t>
  </si>
  <si>
    <t>S00992</t>
  </si>
  <si>
    <t>S00993</t>
  </si>
  <si>
    <t>S00994</t>
  </si>
  <si>
    <t>S00995</t>
  </si>
  <si>
    <t>S00996</t>
  </si>
  <si>
    <t>S00997</t>
  </si>
  <si>
    <t>S00998</t>
  </si>
  <si>
    <t>S00999</t>
  </si>
  <si>
    <t>S01000</t>
  </si>
  <si>
    <t>S01001</t>
  </si>
  <si>
    <t>S01002</t>
  </si>
  <si>
    <t>S01003</t>
  </si>
  <si>
    <t>S01004</t>
  </si>
  <si>
    <t>S01005</t>
  </si>
  <si>
    <t>S01006</t>
  </si>
  <si>
    <t>S01007</t>
  </si>
  <si>
    <t>S01008</t>
  </si>
  <si>
    <t>S01009</t>
  </si>
  <si>
    <t>S01010</t>
  </si>
  <si>
    <t>S01011</t>
  </si>
  <si>
    <t>S01012</t>
  </si>
  <si>
    <t>S01013</t>
  </si>
  <si>
    <t>S01014</t>
  </si>
  <si>
    <t>S01015</t>
  </si>
  <si>
    <t>S01016</t>
  </si>
  <si>
    <t>S01017</t>
  </si>
  <si>
    <t>S01018</t>
  </si>
  <si>
    <t>S01019</t>
  </si>
  <si>
    <t>S01020</t>
  </si>
  <si>
    <t>S01021</t>
  </si>
  <si>
    <t>S01022</t>
  </si>
  <si>
    <t>S01023</t>
  </si>
  <si>
    <t>S01024</t>
  </si>
  <si>
    <t>S01025</t>
  </si>
  <si>
    <t>S01026</t>
  </si>
  <si>
    <t>S01027</t>
  </si>
  <si>
    <t>S01028</t>
  </si>
  <si>
    <t>S01029</t>
  </si>
  <si>
    <t>S01030</t>
  </si>
  <si>
    <t>S01031</t>
  </si>
  <si>
    <t>S01032</t>
  </si>
  <si>
    <t>S01034</t>
  </si>
  <si>
    <t>S01035</t>
  </si>
  <si>
    <t>S01036</t>
  </si>
  <si>
    <t>S01037</t>
  </si>
  <si>
    <t>S01038</t>
  </si>
  <si>
    <t>S01039</t>
  </si>
  <si>
    <t>S01040</t>
  </si>
  <si>
    <t>S01041</t>
  </si>
  <si>
    <t>S01042</t>
  </si>
  <si>
    <t>S01043</t>
  </si>
  <si>
    <t>S01044</t>
  </si>
  <si>
    <t>S01045</t>
  </si>
  <si>
    <t>S01046</t>
  </si>
  <si>
    <t>S01047</t>
  </si>
  <si>
    <t>S01048</t>
  </si>
  <si>
    <t>S01049</t>
  </si>
  <si>
    <t>S01050</t>
  </si>
  <si>
    <t>S01051</t>
  </si>
  <si>
    <t>S01052</t>
  </si>
  <si>
    <t>S01053</t>
  </si>
  <si>
    <t>S01057</t>
  </si>
  <si>
    <t>S01058</t>
  </si>
  <si>
    <t>S01059</t>
  </si>
  <si>
    <t>S01060</t>
  </si>
  <si>
    <t>S01061</t>
  </si>
  <si>
    <t>S01062</t>
  </si>
  <si>
    <t>S01063</t>
  </si>
  <si>
    <t>S01064</t>
  </si>
  <si>
    <t>S01065</t>
  </si>
  <si>
    <t>S01066</t>
  </si>
  <si>
    <t>S01067</t>
  </si>
  <si>
    <t>S01099</t>
  </si>
  <si>
    <t>S01071</t>
  </si>
  <si>
    <t>S01072</t>
  </si>
  <si>
    <t>S01073</t>
  </si>
  <si>
    <t>S01075</t>
  </si>
  <si>
    <t>S01076</t>
  </si>
  <si>
    <t>S01077</t>
  </si>
  <si>
    <t>S01078</t>
  </si>
  <si>
    <t>S01079</t>
  </si>
  <si>
    <t>S01080</t>
  </si>
  <si>
    <t>S01081</t>
  </si>
  <si>
    <t>S01082</t>
  </si>
  <si>
    <t>S01083</t>
  </si>
  <si>
    <t>S01092</t>
  </si>
  <si>
    <t>S01093</t>
  </si>
  <si>
    <t>S01094</t>
  </si>
  <si>
    <t>S01095</t>
  </si>
  <si>
    <t>S01096</t>
  </si>
  <si>
    <t>S01097</t>
  </si>
  <si>
    <t>S01098</t>
  </si>
  <si>
    <t>S01100</t>
  </si>
  <si>
    <t>S01101</t>
  </si>
  <si>
    <t>S01103</t>
  </si>
  <si>
    <t>West-Star-North Dairy</t>
  </si>
  <si>
    <t>S00147</t>
  </si>
  <si>
    <t>S00766</t>
  </si>
  <si>
    <t>S00768</t>
  </si>
  <si>
    <t>S00767</t>
  </si>
  <si>
    <t>S00641</t>
  </si>
  <si>
    <t>S00764</t>
  </si>
  <si>
    <t>S00771</t>
  </si>
  <si>
    <t>S00315</t>
  </si>
  <si>
    <t>S00316</t>
  </si>
  <si>
    <t>S00769</t>
  </si>
  <si>
    <t>S00762</t>
  </si>
  <si>
    <t>S00765</t>
  </si>
  <si>
    <t>Western Sky Dairy</t>
  </si>
  <si>
    <t>Unknown dairy 15</t>
  </si>
  <si>
    <t>Aukeman Dairy</t>
  </si>
  <si>
    <t>Horizon Jerseys Dairy</t>
  </si>
  <si>
    <t>Unknown dairy 16</t>
  </si>
  <si>
    <t>Unknown dairy 17</t>
  </si>
  <si>
    <t>G3 Dairy</t>
  </si>
  <si>
    <t>Unknown dairy 24</t>
  </si>
  <si>
    <t>Moonlight Dairy</t>
  </si>
  <si>
    <t>Richard Westra Dairy</t>
  </si>
  <si>
    <t>Joe B. Pacheco Dairy</t>
  </si>
  <si>
    <t>Unknown dairy 25</t>
  </si>
  <si>
    <t>Unknown dairy 26</t>
  </si>
  <si>
    <t>Unknown dairy 27</t>
  </si>
  <si>
    <t>Lakeview Farms Dairy</t>
  </si>
  <si>
    <t>Live Oak Dairy G</t>
  </si>
  <si>
    <t>Double D Dairy</t>
  </si>
  <si>
    <t>Ackerman Dairy, Inc.</t>
  </si>
  <si>
    <t>Jose &amp; Teresa Soares Dairy</t>
  </si>
  <si>
    <t>Victor Fiorini Dairy</t>
  </si>
  <si>
    <t>Alexander Dairy</t>
  </si>
  <si>
    <t>Unknown dairy 28</t>
  </si>
  <si>
    <t>George Tevelde Dairy</t>
  </si>
  <si>
    <t>G &amp; H Dairy</t>
  </si>
  <si>
    <t>Lone Oak Farms Dairy # 2</t>
  </si>
  <si>
    <t>Affentranger &amp; Sons Dairy</t>
  </si>
  <si>
    <t>Friesian Farms Dairy</t>
  </si>
  <si>
    <t>Newhouse Dairy</t>
  </si>
  <si>
    <t>Maya Dairy</t>
  </si>
  <si>
    <t>C &amp; A Holsteins (Dairy)</t>
  </si>
  <si>
    <t>F M Ranch #5</t>
  </si>
  <si>
    <t>4K Dairy Farm Partnership</t>
  </si>
  <si>
    <t>VP Farms Dairy</t>
  </si>
  <si>
    <t>FM Ranch #4 Dairy</t>
  </si>
  <si>
    <t>Parreira Dairy</t>
  </si>
  <si>
    <t>Wagner Dairy</t>
  </si>
  <si>
    <t>Vander Schaff Dairy</t>
  </si>
  <si>
    <t>Unknown dairy 31</t>
  </si>
  <si>
    <t>Vlot Dairy &amp; Heifer Ranch</t>
  </si>
  <si>
    <t>Ansonea Dairy</t>
  </si>
  <si>
    <t>Jr Dairy</t>
  </si>
  <si>
    <t>Unknown dairy 32</t>
  </si>
  <si>
    <t>Unknown dairy 33</t>
  </si>
  <si>
    <t>Tjaarda Dairy</t>
  </si>
  <si>
    <t>Unknown dairy 34</t>
  </si>
  <si>
    <t>Faial Farms 2 Dairy</t>
  </si>
  <si>
    <t>S01104</t>
  </si>
  <si>
    <t>S01105</t>
  </si>
  <si>
    <t>S01106</t>
  </si>
  <si>
    <t>S00763</t>
  </si>
  <si>
    <t>S00314</t>
  </si>
  <si>
    <t>S01107</t>
  </si>
  <si>
    <t>S01108</t>
  </si>
  <si>
    <t>S01109</t>
  </si>
  <si>
    <t>S01110</t>
  </si>
  <si>
    <t>S01111</t>
  </si>
  <si>
    <t>S01118</t>
  </si>
  <si>
    <t>S01117</t>
  </si>
  <si>
    <t>S01116</t>
  </si>
  <si>
    <t>S00761</t>
  </si>
  <si>
    <t>S01112</t>
  </si>
  <si>
    <t>S01113</t>
  </si>
  <si>
    <t>S01114</t>
  </si>
  <si>
    <t>S01115</t>
  </si>
  <si>
    <t>S00691</t>
  </si>
  <si>
    <t>S00692</t>
  </si>
  <si>
    <t>S00286</t>
  </si>
  <si>
    <t>S01119</t>
  </si>
  <si>
    <t>S00690</t>
  </si>
  <si>
    <t>S00689</t>
  </si>
  <si>
    <t>S01120</t>
  </si>
  <si>
    <t>S01121</t>
  </si>
  <si>
    <t>S01122</t>
  </si>
  <si>
    <t>S01123</t>
  </si>
  <si>
    <t>S00965</t>
  </si>
  <si>
    <t>S00964</t>
  </si>
  <si>
    <t>S01124</t>
  </si>
  <si>
    <t>S01125</t>
  </si>
  <si>
    <t>S01126</t>
  </si>
  <si>
    <t>S01127</t>
  </si>
  <si>
    <t>S00963</t>
  </si>
  <si>
    <t>S00306</t>
  </si>
  <si>
    <t>S00086</t>
  </si>
  <si>
    <t>S01128</t>
  </si>
  <si>
    <t>S01129</t>
  </si>
  <si>
    <t>S00901</t>
  </si>
  <si>
    <t>S01130</t>
  </si>
  <si>
    <t>S00713</t>
  </si>
  <si>
    <t>S00083</t>
  </si>
  <si>
    <t>S01131</t>
  </si>
  <si>
    <t>S01132</t>
  </si>
  <si>
    <t>S01056</t>
  </si>
  <si>
    <t>S00810</t>
  </si>
  <si>
    <t>S00605</t>
  </si>
  <si>
    <t>S00978</t>
  </si>
  <si>
    <t>Equilon Los Angeles Refining</t>
  </si>
  <si>
    <t>Comperssor part of main facility</t>
  </si>
  <si>
    <t>Source selection criteria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</si>
  <si>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</si>
  <si>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</si>
  <si>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</si>
  <si>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</si>
  <si>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</si>
  <si>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</si>
  <si>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IPCC sectors (most relevant from table)</t>
  </si>
  <si>
    <t>IPCC sectors (bold in Vista)</t>
  </si>
  <si>
    <t xml:space="preserve">LEVEL 1 </t>
  </si>
  <si>
    <t>LEVEL 2</t>
  </si>
  <si>
    <t>LEVEL 3</t>
  </si>
  <si>
    <t>1 Energy</t>
  </si>
  <si>
    <t>1A Fuel Combustion Activities</t>
  </si>
  <si>
    <t>1A2 Manufacuturing Industries &amp; Construction</t>
  </si>
  <si>
    <t>1A3 Transport</t>
  </si>
  <si>
    <t>1A4 Other Sectors</t>
  </si>
  <si>
    <t>1A5 Non-Specified</t>
  </si>
  <si>
    <t>1B1 Solid Fuels</t>
  </si>
  <si>
    <t>1B Fugitive Emissions From Fuels</t>
  </si>
  <si>
    <t>3A1 Enteric Fermentation</t>
  </si>
  <si>
    <t>1C Carbon Dioxide Transport &amp; Storage</t>
  </si>
  <si>
    <t>1C1 Transport of CO2</t>
  </si>
  <si>
    <t>1C2 Injections &amp; Storage</t>
  </si>
  <si>
    <t>3B1 Forest Land</t>
  </si>
  <si>
    <t>1C3 Other</t>
  </si>
  <si>
    <t>2 Industries Processes 
&amp; Product Use</t>
  </si>
  <si>
    <t>2A Mineral Industry*</t>
  </si>
  <si>
    <t>3B3 Grassland</t>
  </si>
  <si>
    <t>2B Chemical Industry*</t>
  </si>
  <si>
    <t>3B4 Wetlands</t>
  </si>
  <si>
    <t xml:space="preserve">2C Metal Industry* </t>
  </si>
  <si>
    <t>3B5 Settlements</t>
  </si>
  <si>
    <t>2D Non-Energy Products from Fuel &amp; Solvent Use*</t>
  </si>
  <si>
    <t>3B6 Other Land</t>
  </si>
  <si>
    <t>2E Electronics Industry*</t>
  </si>
  <si>
    <t>2F Product Uses as Substitutes for Ozone Depletion*</t>
  </si>
  <si>
    <t>4A2 Unmanaged Waste Disposal Sites</t>
  </si>
  <si>
    <t>2G Other Product Manufacture &amp; Use*</t>
  </si>
  <si>
    <t>4A3 Uncategorized Waste Disposal Sites</t>
  </si>
  <si>
    <t>2H Other*</t>
  </si>
  <si>
    <t xml:space="preserve">3 Agriculture, 
Forestry &amp; Other 
Land Use </t>
  </si>
  <si>
    <t>3A Livestock</t>
  </si>
  <si>
    <t>4D2 Domestic Wastewater Treatment &amp; Discharge</t>
  </si>
  <si>
    <t>3B Land</t>
  </si>
  <si>
    <t>3B2 Cropland (adjacent to dairies)</t>
  </si>
  <si>
    <t>3C Aggregate Sources &amp; Non-CO2 Emissions*</t>
  </si>
  <si>
    <t>3D Other*</t>
  </si>
  <si>
    <t>4 Waste</t>
  </si>
  <si>
    <t>4A Solid Waste Disposal</t>
  </si>
  <si>
    <t>4B Biological Treatment of Solid Waste*</t>
  </si>
  <si>
    <t>4C Incineration &amp; Open Burning of Waste*</t>
  </si>
  <si>
    <t>4D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</si>
  <si>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</si>
  <si>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</si>
  <si>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</si>
  <si>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</si>
  <si>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Source type (best estimate) [These are examples we used in the Phase 1 report. We should try to be consistent with these, but may need to add additional categories]</t>
  </si>
  <si>
    <t>Rosedale Ranch Oil &amp; Gas Field</t>
  </si>
  <si>
    <t>Fruitvale Oil &amp; Gas Field</t>
  </si>
  <si>
    <t>Van Sickle Island Oil &amp;Gas Field</t>
  </si>
  <si>
    <t>Adjacent dairy waste water</t>
  </si>
  <si>
    <t>Aliso Canyon Oil &amp; Gas Field</t>
  </si>
  <si>
    <t>Canfield Ranch Oil &amp; Gas Field</t>
  </si>
  <si>
    <t>Unknown dairy 35</t>
  </si>
  <si>
    <t xml:space="preserve"> IME5 (kg)</t>
  </si>
  <si>
    <t xml:space="preserve"> IME10 (kg)</t>
  </si>
  <si>
    <t xml:space="preserve"> IME20 (kg)</t>
  </si>
  <si>
    <t xml:space="preserve"> Fetch5 (m)</t>
  </si>
  <si>
    <t xml:space="preserve"> Fetch10 (m)</t>
  </si>
  <si>
    <t xml:space="preserve"> Fetch20 (m)</t>
  </si>
  <si>
    <t xml:space="preserve"> DetId5</t>
  </si>
  <si>
    <t xml:space="preserve"> DetId10</t>
  </si>
  <si>
    <t xml:space="preserve"> DetId20</t>
  </si>
  <si>
    <t xml:space="preserve"> Aspect ratio5</t>
  </si>
  <si>
    <t xml:space="preserve"> Aspect ratio10</t>
  </si>
  <si>
    <t xml:space="preserve"> Aspect ratio20</t>
  </si>
  <si>
    <t xml:space="preserve"> Total pixels5</t>
  </si>
  <si>
    <t xml:space="preserve"> Total pixels10</t>
  </si>
  <si>
    <t xml:space="preserve"> Total pixels20</t>
  </si>
  <si>
    <t>Honor Rancho Gas Storage Facility</t>
  </si>
  <si>
    <t>ang20160910t193531-B</t>
  </si>
  <si>
    <t>ang20160910t193531</t>
  </si>
  <si>
    <t>ang20160910t193531-C</t>
  </si>
  <si>
    <t>S00009</t>
  </si>
  <si>
    <t>ang20160910t193531-F</t>
  </si>
  <si>
    <t>S00010</t>
  </si>
  <si>
    <t>Palos Verdes</t>
  </si>
  <si>
    <t>S00011</t>
  </si>
  <si>
    <t>S00013</t>
  </si>
  <si>
    <t>S00016</t>
  </si>
  <si>
    <t>S00017</t>
  </si>
  <si>
    <t>Chino Hills</t>
  </si>
  <si>
    <t>Chino Hills Neighborhood</t>
  </si>
  <si>
    <t>S00018</t>
  </si>
  <si>
    <t>Bell Mountain</t>
  </si>
  <si>
    <t>Victorville Sanitary Landfill</t>
  </si>
  <si>
    <t>S00019</t>
  </si>
  <si>
    <t>Newberry</t>
  </si>
  <si>
    <t>Newberry Compressor</t>
  </si>
  <si>
    <t>S00022</t>
  </si>
  <si>
    <t>S00024</t>
  </si>
  <si>
    <t>Richmar Farms Dairy</t>
  </si>
  <si>
    <t>S00025</t>
  </si>
  <si>
    <t>S00026</t>
  </si>
  <si>
    <t>S00028</t>
  </si>
  <si>
    <t>Brian Wind &amp; Maynard Troost Dairy</t>
  </si>
  <si>
    <t>S00029</t>
  </si>
  <si>
    <t>S00031</t>
  </si>
  <si>
    <t>S00032</t>
  </si>
  <si>
    <t>S00033</t>
  </si>
  <si>
    <t>S00034</t>
  </si>
  <si>
    <t>D.G. Farms</t>
  </si>
  <si>
    <t>S00035</t>
  </si>
  <si>
    <t>Unknown dairy 2</t>
  </si>
  <si>
    <t>S00036</t>
  </si>
  <si>
    <t>S00038</t>
  </si>
  <si>
    <t>D &amp; V Dairy</t>
  </si>
  <si>
    <t>S00040</t>
  </si>
  <si>
    <t>Brian and James Jongsma Dairy</t>
  </si>
  <si>
    <t>S00043</t>
  </si>
  <si>
    <t>S00045</t>
  </si>
  <si>
    <t>Dykstra Dairy</t>
  </si>
  <si>
    <t>S00047</t>
  </si>
  <si>
    <t>Curti Family Inc.</t>
  </si>
  <si>
    <t>S00048</t>
  </si>
  <si>
    <t>Felicita Dairy</t>
  </si>
  <si>
    <t>S00049</t>
  </si>
  <si>
    <t>Pacheco &amp; Fagundes Dairy</t>
  </si>
  <si>
    <t>Unknown dairy 3</t>
  </si>
  <si>
    <t>S00051</t>
  </si>
  <si>
    <t>Unknown dairy 4</t>
  </si>
  <si>
    <t>S00052</t>
  </si>
  <si>
    <t>S00053</t>
  </si>
  <si>
    <t>Unknown dairy 5</t>
  </si>
  <si>
    <t>S00054</t>
  </si>
  <si>
    <t>Cloverdale Dairy</t>
  </si>
  <si>
    <t>S00055</t>
  </si>
  <si>
    <t>Four Star Dairy</t>
  </si>
  <si>
    <t>S00056</t>
  </si>
  <si>
    <t>S00057</t>
  </si>
  <si>
    <t>S00058</t>
  </si>
  <si>
    <t>Unknown dairy 6</t>
  </si>
  <si>
    <t>S00059</t>
  </si>
  <si>
    <t>S00060</t>
  </si>
  <si>
    <t>Mattos Brothers Dairy</t>
  </si>
  <si>
    <t>S00061</t>
  </si>
  <si>
    <t>Hollandia Farms North Dairy</t>
  </si>
  <si>
    <t>S00062</t>
  </si>
  <si>
    <t>Unknown dairy 7</t>
  </si>
  <si>
    <t>S00063</t>
  </si>
  <si>
    <t>Unknown dairy 8</t>
  </si>
  <si>
    <t>S00064</t>
  </si>
  <si>
    <t>Unknown dairy 9</t>
  </si>
  <si>
    <t>S00065</t>
  </si>
  <si>
    <t>Kansas Holstein Dairy</t>
  </si>
  <si>
    <t>S00066</t>
  </si>
  <si>
    <t>S00067</t>
  </si>
  <si>
    <t>Unknown dairy 10</t>
  </si>
  <si>
    <t>S00068</t>
  </si>
  <si>
    <t>Unknown dairy 11</t>
  </si>
  <si>
    <t>S00069</t>
  </si>
  <si>
    <t>Valadao Dairy</t>
  </si>
  <si>
    <t>S00071</t>
  </si>
  <si>
    <t>Valley View Dairy No. 2</t>
  </si>
  <si>
    <t>S00072</t>
  </si>
  <si>
    <t>River Ranch Dairy</t>
  </si>
  <si>
    <t>S00073</t>
  </si>
  <si>
    <t>S00074</t>
  </si>
  <si>
    <t>S &amp; S Dairy</t>
  </si>
  <si>
    <t>S00076</t>
  </si>
  <si>
    <t>High Roller Dairy</t>
  </si>
  <si>
    <t>S00077</t>
  </si>
  <si>
    <t>Lone Oak Farms Dairy No. 1</t>
  </si>
  <si>
    <t>S00078</t>
  </si>
  <si>
    <t>Placerita oil field</t>
  </si>
  <si>
    <t>Placerita Oil Field</t>
  </si>
  <si>
    <t>S00079</t>
  </si>
  <si>
    <t>De Groot Dairies-North</t>
  </si>
  <si>
    <t>S00081</t>
  </si>
  <si>
    <t>Kingsburg</t>
  </si>
  <si>
    <t>Harris Ranch  Meat Plant</t>
  </si>
  <si>
    <t>S00082</t>
  </si>
  <si>
    <t>Frank S. Brown Co. Dairy</t>
  </si>
  <si>
    <t>S00084</t>
  </si>
  <si>
    <t>Triple H Dairy No. 1</t>
  </si>
  <si>
    <t>S00087</t>
  </si>
  <si>
    <t>Goleta</t>
  </si>
  <si>
    <t>Tajiguas Landfill</t>
  </si>
  <si>
    <t>S00088</t>
  </si>
  <si>
    <t>Lakeview</t>
  </si>
  <si>
    <t>Marvo Holsteins Dairy</t>
  </si>
  <si>
    <t>S00089</t>
  </si>
  <si>
    <t>Chino</t>
  </si>
  <si>
    <t>Possible top soil distributor</t>
  </si>
  <si>
    <t>S00090</t>
  </si>
  <si>
    <t>Bar 20 Dairy No. 2 &amp; 3</t>
  </si>
  <si>
    <t>S00091</t>
  </si>
  <si>
    <t>Placerita Canyon</t>
  </si>
  <si>
    <t>Placerita Canyon pipes?</t>
  </si>
  <si>
    <t>S00092</t>
  </si>
  <si>
    <t>Placerita Canyon Oil Field</t>
  </si>
  <si>
    <t>S00098</t>
  </si>
  <si>
    <t>Olinda Alpha Landfill</t>
  </si>
  <si>
    <t>S00101</t>
  </si>
  <si>
    <t>S00102</t>
  </si>
  <si>
    <t>Commerce</t>
  </si>
  <si>
    <t>S00104</t>
  </si>
  <si>
    <t>S00105</t>
  </si>
  <si>
    <t>S00107</t>
  </si>
  <si>
    <t>S00109</t>
  </si>
  <si>
    <t>S00111</t>
  </si>
  <si>
    <t>S00115</t>
  </si>
  <si>
    <t>Kern River Oill &amp; Gas Field</t>
  </si>
  <si>
    <t>S00120</t>
  </si>
  <si>
    <t>S00122</t>
  </si>
  <si>
    <t>S00123</t>
  </si>
  <si>
    <t>S00124</t>
  </si>
  <si>
    <t>S00125</t>
  </si>
  <si>
    <t>S00126</t>
  </si>
  <si>
    <t>S00127</t>
  </si>
  <si>
    <t>S00128</t>
  </si>
  <si>
    <t>S00129</t>
  </si>
  <si>
    <t>S00130</t>
  </si>
  <si>
    <t>S00131</t>
  </si>
  <si>
    <t>S00132</t>
  </si>
  <si>
    <t>S00133</t>
  </si>
  <si>
    <t>S00134</t>
  </si>
  <si>
    <t>S00135</t>
  </si>
  <si>
    <t>Hazelton</t>
  </si>
  <si>
    <t>S00136</t>
  </si>
  <si>
    <t>S00137</t>
  </si>
  <si>
    <t>S00141</t>
  </si>
  <si>
    <t>S00152</t>
  </si>
  <si>
    <t>South Creek Dairy</t>
  </si>
  <si>
    <t>S00153</t>
  </si>
  <si>
    <t>Hinkley</t>
  </si>
  <si>
    <t>Hinkley PG&amp;E Compressor Station</t>
  </si>
  <si>
    <t>S00154</t>
  </si>
  <si>
    <t>John Vander Poel Dairy</t>
  </si>
  <si>
    <t>S00155</t>
  </si>
  <si>
    <t>Unknown dairy 1</t>
  </si>
  <si>
    <t>S00156</t>
  </si>
  <si>
    <t>S00157</t>
  </si>
  <si>
    <t>Louie De Groot Dairy</t>
  </si>
  <si>
    <t>S00158</t>
  </si>
  <si>
    <t>Will De Groot Dairy</t>
  </si>
  <si>
    <t>S00159</t>
  </si>
  <si>
    <t>S00160</t>
  </si>
  <si>
    <t>Jer-Z- Boys Dairy No.1</t>
  </si>
  <si>
    <t>S00161</t>
  </si>
  <si>
    <t>William &amp; John Jongsma Dairy</t>
  </si>
  <si>
    <t>S00162</t>
  </si>
  <si>
    <t>South Lakes Dairy</t>
  </si>
  <si>
    <t>S00163</t>
  </si>
  <si>
    <t>S00164</t>
  </si>
  <si>
    <t>S00165</t>
  </si>
  <si>
    <t>Chris &amp; John Jongsma Dairy</t>
  </si>
  <si>
    <t>S00166</t>
  </si>
  <si>
    <t>Legacy Ranch Dairy</t>
  </si>
  <si>
    <t>S00167</t>
  </si>
  <si>
    <t>Northstar Dairy</t>
  </si>
  <si>
    <t>S00168</t>
  </si>
  <si>
    <t>Unknown dairy 36</t>
  </si>
  <si>
    <t>S00169</t>
  </si>
  <si>
    <t>GMC Dairy</t>
  </si>
  <si>
    <t>S00170</t>
  </si>
  <si>
    <t>S00171</t>
  </si>
  <si>
    <t>S00172</t>
  </si>
  <si>
    <t>Van Beek Brothers Dairy</t>
  </si>
  <si>
    <t>S00173</t>
  </si>
  <si>
    <t>S00174</t>
  </si>
  <si>
    <t>Chris De Jong Dairy</t>
  </si>
  <si>
    <t>S00175</t>
  </si>
  <si>
    <t>S00178</t>
  </si>
  <si>
    <t>S00179</t>
  </si>
  <si>
    <t>Dick Vanderham Dairy</t>
  </si>
  <si>
    <t>S00180</t>
  </si>
  <si>
    <t>S00181</t>
  </si>
  <si>
    <t>Fern Oak Farms Dairy</t>
  </si>
  <si>
    <t>S00183</t>
  </si>
  <si>
    <t>S00184</t>
  </si>
  <si>
    <t>Bosma Milk Company Dairy</t>
  </si>
  <si>
    <t>S00186</t>
  </si>
  <si>
    <t>De Boer Dairy</t>
  </si>
  <si>
    <t>S00187</t>
  </si>
  <si>
    <t>Dairyland Farms Dairy</t>
  </si>
  <si>
    <t>S00188</t>
  </si>
  <si>
    <t>AC Enterprises Dairy</t>
  </si>
  <si>
    <t>Melvin Simoes Dairy No. 3</t>
  </si>
  <si>
    <t>S00194</t>
  </si>
  <si>
    <t>S00195</t>
  </si>
  <si>
    <t>Bos Dairy</t>
  </si>
  <si>
    <t>S00196</t>
  </si>
  <si>
    <t>S00197</t>
  </si>
  <si>
    <t>S00198</t>
  </si>
  <si>
    <t>Chowchilla</t>
  </si>
  <si>
    <t>Faust Family Dairy</t>
  </si>
  <si>
    <t>S00199</t>
  </si>
  <si>
    <t>Vista Verde Dairy</t>
  </si>
  <si>
    <t>S00200</t>
  </si>
  <si>
    <t>Merced</t>
  </si>
  <si>
    <t>Unknown Dairy 29</t>
  </si>
  <si>
    <t>S00201</t>
  </si>
  <si>
    <t>S00202</t>
  </si>
  <si>
    <t>S00203</t>
  </si>
  <si>
    <t>Sousa &amp; Sousa III Dairy</t>
  </si>
  <si>
    <t>S00206</t>
  </si>
  <si>
    <t>S00207</t>
  </si>
  <si>
    <t>S00208</t>
  </si>
  <si>
    <t>Oakbend Dairy</t>
  </si>
  <si>
    <t>S00210</t>
  </si>
  <si>
    <t>Ribeiro Dairy</t>
  </si>
  <si>
    <t>S00211</t>
  </si>
  <si>
    <t>FM Ranch No. Dairy</t>
  </si>
  <si>
    <t>S00212</t>
  </si>
  <si>
    <t>S00213</t>
  </si>
  <si>
    <t>S00214</t>
  </si>
  <si>
    <t>S00215</t>
  </si>
  <si>
    <t>S00216</t>
  </si>
  <si>
    <t>S00218</t>
  </si>
  <si>
    <t>Unknown dairy 13</t>
  </si>
  <si>
    <t>S00221</t>
  </si>
  <si>
    <t>Pete Vander Poel Dairy</t>
  </si>
  <si>
    <t>S00222</t>
  </si>
  <si>
    <t>S00223</t>
  </si>
  <si>
    <t>S00224</t>
  </si>
  <si>
    <t>S00225</t>
  </si>
  <si>
    <t>S00226</t>
  </si>
  <si>
    <t>FM Ranch No. 4 Dairy</t>
  </si>
  <si>
    <t>S00228</t>
  </si>
  <si>
    <t>S00229</t>
  </si>
  <si>
    <t>DEL - ARCO Dairy</t>
  </si>
  <si>
    <t>S00230</t>
  </si>
  <si>
    <t>S00232</t>
  </si>
  <si>
    <t>Unknown dairy 14</t>
  </si>
  <si>
    <t>S00233</t>
  </si>
  <si>
    <t>S00234</t>
  </si>
  <si>
    <t>S00236</t>
  </si>
  <si>
    <t>S00237</t>
  </si>
  <si>
    <t>S00238</t>
  </si>
  <si>
    <t>S00239</t>
  </si>
  <si>
    <t>Mellema Dairy</t>
  </si>
  <si>
    <t>S00240</t>
  </si>
  <si>
    <t>Rancho Sierra Vista Dairy</t>
  </si>
  <si>
    <t>S00241</t>
  </si>
  <si>
    <t>S00244</t>
  </si>
  <si>
    <t>Double J Dairy</t>
  </si>
  <si>
    <t>S00246</t>
  </si>
  <si>
    <t>Rob Van Grouw Dairy</t>
  </si>
  <si>
    <t>S00247</t>
  </si>
  <si>
    <t>S00248</t>
  </si>
  <si>
    <t>Visalia DS</t>
  </si>
  <si>
    <t>S00249</t>
  </si>
  <si>
    <t>Milk River Dairy</t>
  </si>
  <si>
    <t>S00251</t>
  </si>
  <si>
    <t>S00252</t>
  </si>
  <si>
    <t>David Te Velde Dairy</t>
  </si>
  <si>
    <t>S00253</t>
  </si>
  <si>
    <t>Alvaro Machado Dairy</t>
  </si>
  <si>
    <t>S00254</t>
  </si>
  <si>
    <t>Dover Dairy</t>
  </si>
  <si>
    <t>S00255</t>
  </si>
  <si>
    <t>Gerben Leyendekker Dairy No. 1</t>
  </si>
  <si>
    <t>S00256</t>
  </si>
  <si>
    <t>Milk Maid Dairy</t>
  </si>
  <si>
    <t>S00257</t>
  </si>
  <si>
    <t>S00258</t>
  </si>
  <si>
    <t>De Jong Dairy Farms Inc.</t>
  </si>
  <si>
    <t>S00259</t>
  </si>
  <si>
    <t>Gerrit Griffioen Dairy</t>
  </si>
  <si>
    <t>S00260</t>
  </si>
  <si>
    <t>Dennis Boertje &amp; Son Dairy</t>
  </si>
  <si>
    <t>S00264</t>
  </si>
  <si>
    <t>Elkhorn Dairy</t>
  </si>
  <si>
    <t>S00265</t>
  </si>
  <si>
    <t>River Oaks Dairy</t>
  </si>
  <si>
    <t>S00267</t>
  </si>
  <si>
    <t>S00268</t>
  </si>
  <si>
    <t>S00269</t>
  </si>
  <si>
    <t>Zonneveld Dairies Complex</t>
  </si>
  <si>
    <t>S00270</t>
  </si>
  <si>
    <t>J &amp; D Wilson &amp; Sons Dairy</t>
  </si>
  <si>
    <t>S00271</t>
  </si>
  <si>
    <t>Shady Acres Dairy No. 2</t>
  </si>
  <si>
    <t>S00272</t>
  </si>
  <si>
    <t>S00273</t>
  </si>
  <si>
    <t>L&amp; J Vanderham Dairy</t>
  </si>
  <si>
    <t>S00276</t>
  </si>
  <si>
    <t>Lone Oak Farms Dairy No. 2</t>
  </si>
  <si>
    <t>S00277</t>
  </si>
  <si>
    <t>Sweet Haven Dairy</t>
  </si>
  <si>
    <t>S00278</t>
  </si>
  <si>
    <t>Unknown dairy 12</t>
  </si>
  <si>
    <t>S00280</t>
  </si>
  <si>
    <t>Meirinho Holsteins, LP</t>
  </si>
  <si>
    <t>S00281</t>
  </si>
  <si>
    <t>Hoogendam Dairy</t>
  </si>
  <si>
    <t>S00282</t>
  </si>
  <si>
    <t>De Jager Dairy So</t>
  </si>
  <si>
    <t>S00283</t>
  </si>
  <si>
    <t>S00284</t>
  </si>
  <si>
    <t>Shafter (Kern County)</t>
  </si>
  <si>
    <t>West-Star North Dairy</t>
  </si>
  <si>
    <t>S00288</t>
  </si>
  <si>
    <t>Gill Ranch Gas storage</t>
  </si>
  <si>
    <t>S00295</t>
  </si>
  <si>
    <t>El Monte</t>
  </si>
  <si>
    <t>Possible LNG fueling station</t>
  </si>
  <si>
    <t>S00296</t>
  </si>
  <si>
    <t>S00298</t>
  </si>
  <si>
    <t>S00301</t>
  </si>
  <si>
    <t>S00302</t>
  </si>
  <si>
    <t>S00303</t>
  </si>
  <si>
    <t>S00304</t>
  </si>
  <si>
    <t>S00305</t>
  </si>
  <si>
    <t>S00309</t>
  </si>
  <si>
    <t>S00310</t>
  </si>
  <si>
    <t>S00311</t>
  </si>
  <si>
    <t>S00312</t>
  </si>
  <si>
    <t>Eastvale</t>
  </si>
  <si>
    <t>S00318</t>
  </si>
  <si>
    <t>S00321</t>
  </si>
  <si>
    <t>Olinda Alpha</t>
  </si>
  <si>
    <t>S00324</t>
  </si>
  <si>
    <t>S00325</t>
  </si>
  <si>
    <t>S00326</t>
  </si>
  <si>
    <t>S00327</t>
  </si>
  <si>
    <t>S00328</t>
  </si>
  <si>
    <t>S00329</t>
  </si>
  <si>
    <t>S00330</t>
  </si>
  <si>
    <t>S00331</t>
  </si>
  <si>
    <t>S00333</t>
  </si>
  <si>
    <t>S00338</t>
  </si>
  <si>
    <t>Jemdale Holsteins</t>
  </si>
  <si>
    <t>S00342</t>
  </si>
  <si>
    <t>Mount Poso</t>
  </si>
  <si>
    <t>Mount Poso Oil &amp; Gas Field</t>
  </si>
  <si>
    <t>S00343</t>
  </si>
  <si>
    <t>S00344</t>
  </si>
  <si>
    <t>S00345</t>
  </si>
  <si>
    <t>S00346</t>
  </si>
  <si>
    <t>S00347</t>
  </si>
  <si>
    <t>S00348</t>
  </si>
  <si>
    <t>S00350</t>
  </si>
  <si>
    <t>S00351</t>
  </si>
  <si>
    <t>S00352</t>
  </si>
  <si>
    <t>S00353</t>
  </si>
  <si>
    <t>S00356</t>
  </si>
  <si>
    <t>S00357</t>
  </si>
  <si>
    <t>S00358</t>
  </si>
  <si>
    <t>East Whittier</t>
  </si>
  <si>
    <t>S00364</t>
  </si>
  <si>
    <t>S00365</t>
  </si>
  <si>
    <t>S00366</t>
  </si>
  <si>
    <t>S00369</t>
  </si>
  <si>
    <t>S00370</t>
  </si>
  <si>
    <t>S00372</t>
  </si>
  <si>
    <t>S00373</t>
  </si>
  <si>
    <t>S00374</t>
  </si>
  <si>
    <t>S00375</t>
  </si>
  <si>
    <t>S00376</t>
  </si>
  <si>
    <t>S00377</t>
  </si>
  <si>
    <t>S00378</t>
  </si>
  <si>
    <t>S00379</t>
  </si>
  <si>
    <t>S00380</t>
  </si>
  <si>
    <t>S00381</t>
  </si>
  <si>
    <t>S00382</t>
  </si>
  <si>
    <t>S00384</t>
  </si>
  <si>
    <t>S00385</t>
  </si>
  <si>
    <t>S00386</t>
  </si>
  <si>
    <t>S00388</t>
  </si>
  <si>
    <t>S00389</t>
  </si>
  <si>
    <t>S00390</t>
  </si>
  <si>
    <t>Bellridge Oil &amp; Gas Field</t>
  </si>
  <si>
    <t>S00391</t>
  </si>
  <si>
    <t>S00392</t>
  </si>
  <si>
    <t>S01133</t>
  </si>
  <si>
    <t>ang20160910t193531-A</t>
  </si>
  <si>
    <t>1000 ppmm, 75 m match fetch</t>
  </si>
  <si>
    <t>1500 ppmm, 150 m match fetch</t>
  </si>
  <si>
    <t>1000 ppmm, 150 m match fetch</t>
  </si>
  <si>
    <t>500 ppmm, 150 m match fetch</t>
  </si>
  <si>
    <t>Wind data</t>
  </si>
  <si>
    <t>NaN</t>
  </si>
  <si>
    <t>500 ppmm, 150 m; IME5/Fetch5</t>
  </si>
  <si>
    <t>500 ppmm, 150 m; IME10/Fetch10</t>
  </si>
  <si>
    <t>500 ppmm, 150 m; IME20/Fetch20</t>
  </si>
  <si>
    <t>1000 ppmm, 150 m; IME5/Fetch5</t>
  </si>
  <si>
    <t>1000 ppmm, 150 m; IME10/Fetch10</t>
  </si>
  <si>
    <t>1000 ppmm, 150 m; IME20/Fetch20</t>
  </si>
  <si>
    <t>1500 ppmm, 150 m; IME5/Fetch5</t>
  </si>
  <si>
    <t>1500 ppmm, 150 m; IME10/Fetch10</t>
  </si>
  <si>
    <t>1500 ppmm, 150 m; IME20/Fetch20</t>
  </si>
  <si>
    <t>1000 ppmm, 75 m; IME5/Fetch5</t>
  </si>
  <si>
    <t>1000 ppmm, 75 m;  IME10/Fetch10</t>
  </si>
  <si>
    <t>1000 ppmm, 75 m; IME20/Fetch20</t>
  </si>
  <si>
    <t>Observed plumes</t>
  </si>
  <si>
    <t>Total overflights</t>
  </si>
  <si>
    <t>Source frequency</t>
  </si>
  <si>
    <t>John Weststeyn Cattle - Pine/Falloncrest Farms</t>
  </si>
  <si>
    <t>Bay Point Landfill</t>
  </si>
  <si>
    <t>Van Dyk Dairy</t>
  </si>
  <si>
    <t>GRS Coyote Canyon Gas Capture System</t>
  </si>
  <si>
    <t>San Joaquin Valley</t>
  </si>
  <si>
    <t>Ventura Oil &amp; Gas Field</t>
  </si>
  <si>
    <t>North Tejon</t>
  </si>
  <si>
    <t>Pinole Point Oil and Gas Field</t>
  </si>
  <si>
    <t>NA</t>
  </si>
  <si>
    <t>06-05-18 spreadhseet version statistics</t>
  </si>
  <si>
    <t xml:space="preserve"> 04-23-18 spreadsheet version statistics</t>
  </si>
  <si>
    <t>observed plumes</t>
  </si>
  <si>
    <t>total overflights</t>
  </si>
  <si>
    <t>source frequency</t>
  </si>
  <si>
    <t>mean</t>
  </si>
  <si>
    <t>stdev</t>
  </si>
  <si>
    <t>median</t>
  </si>
  <si>
    <t xml:space="preserve">median </t>
  </si>
  <si>
    <t>total</t>
  </si>
  <si>
    <t>Wind Speed(m/s) [Nearest Point in space and time]</t>
  </si>
  <si>
    <t>Mean Wind Speed (m/s) [10 nearest points in space for each of 3 closest time-period]</t>
  </si>
  <si>
    <t>Std Dev Wind Speed (m/s)[10 nearest points in space for each of 3 closest time-period]</t>
  </si>
  <si>
    <t>Wind Direction (degrees) [Nearest Point in space and time]</t>
  </si>
  <si>
    <t>Std Dev Wind Direction (degrees) [10 nearest points in space for each of 3 closest time-periods]</t>
  </si>
  <si>
    <t>SearchDataTime (Date, UTC)</t>
  </si>
  <si>
    <t>EndDataTime (Date, UTC)</t>
  </si>
  <si>
    <t>Mean Wind Direction (degrees) [10 nearest points in space for each of 3 closest time-period]</t>
  </si>
  <si>
    <t>General statistics</t>
  </si>
  <si>
    <t>Total plumes</t>
  </si>
  <si>
    <t>Total sources</t>
  </si>
  <si>
    <t>Source occurrence</t>
  </si>
  <si>
    <t>Number of sources</t>
  </si>
  <si>
    <t>Percentage</t>
  </si>
  <si>
    <t>Attribution TBD</t>
  </si>
  <si>
    <t>Plume occurrence</t>
  </si>
  <si>
    <t>Source types</t>
  </si>
  <si>
    <t>Calculate emissions by selecting parameters</t>
  </si>
  <si>
    <t>E, SMD (kg/hr)</t>
  </si>
  <si>
    <t>Uncertainty (kg/hr)</t>
  </si>
  <si>
    <t>1000 ppmm, 150 m max fetch, 20 merge dist (Column CB, 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</si>
</sst>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0.000000"/>
    <numFmt numFmtId="166" formatCode="00000"/>
    <numFmt numFmtId="167" formatCode="0.000"/>
    <numFmt numFmtId="168" formatCode="0.0%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2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2" fillId="0" borderId="0"/>
    <xf numFmtId="0" fontId="11" fillId="0" borderId="0"/>
    <xf numFmtId="0" fontId="1" fillId="0" borderId="0"/>
  </cellStyleXfs>
  <cellXfs count="104">
    <xf numFmtId="0" fontId="0" fillId="0" borderId="0" xfId="0"/>
    <xf numFmtId="0" fontId="3" fillId="0" borderId="0" xfId="0" applyFont="1" applyAlignment="1">
      <alignment horizontal="left"/>
    </xf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3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 wrapText="1"/>
    </xf>
    <xf numFmtId="164" fontId="7" fillId="0" borderId="0" xfId="0" applyNumberFormat="1" applyFont="1" applyAlignment="1">
      <alignment horizontal="left"/>
    </xf>
    <xf numFmtId="0" fontId="7" fillId="0" borderId="0" xfId="0" applyFont="1" applyFill="1" applyBorder="1" applyAlignment="1">
      <alignment horizontal="left" wrapText="1"/>
    </xf>
    <xf numFmtId="1" fontId="5" fillId="0" borderId="0" xfId="0" applyNumberFormat="1" applyFont="1" applyFill="1" applyAlignment="1">
      <alignment horizontal="left"/>
    </xf>
    <xf numFmtId="0" fontId="7" fillId="0" borderId="0" xfId="0" applyFont="1" applyFill="1" applyBorder="1" applyAlignment="1">
      <alignment wrapText="1"/>
    </xf>
    <xf numFmtId="0" fontId="7" fillId="0" borderId="0" xfId="0" applyFont="1"/>
    <xf numFmtId="0" fontId="7" fillId="0" borderId="0" xfId="0" applyFont="1" applyFill="1"/>
    <xf numFmtId="2" fontId="7" fillId="0" borderId="0" xfId="0" applyNumberFormat="1" applyFont="1" applyFill="1"/>
    <xf numFmtId="0" fontId="8" fillId="0" borderId="0" xfId="0" applyFont="1"/>
    <xf numFmtId="0" fontId="0" fillId="0" borderId="0" xfId="0" applyFont="1"/>
    <xf numFmtId="0" fontId="9" fillId="0" borderId="1" xfId="0" applyFont="1" applyBorder="1" applyAlignment="1">
      <alignment horizontal="center"/>
    </xf>
    <xf numFmtId="0" fontId="9" fillId="2" borderId="1" xfId="0" applyFont="1" applyFill="1" applyBorder="1"/>
    <xf numFmtId="0" fontId="10" fillId="0" borderId="1" xfId="0" applyFont="1" applyBorder="1"/>
    <xf numFmtId="0" fontId="10" fillId="0" borderId="1" xfId="0" applyFont="1" applyFill="1" applyBorder="1" applyAlignment="1">
      <alignment vertical="top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wrapText="1"/>
    </xf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" fontId="3" fillId="0" borderId="0" xfId="0" applyNumberFormat="1" applyFont="1" applyFill="1" applyAlignment="1">
      <alignment horizontal="left"/>
    </xf>
    <xf numFmtId="166" fontId="3" fillId="0" borderId="0" xfId="2" applyNumberFormat="1" applyFont="1" applyFill="1" applyAlignment="1">
      <alignment horizontal="left"/>
    </xf>
    <xf numFmtId="166" fontId="7" fillId="0" borderId="0" xfId="2" applyNumberFormat="1" applyFont="1" applyFill="1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4" fillId="0" borderId="0" xfId="0" applyFont="1" applyFill="1"/>
    <xf numFmtId="2" fontId="0" fillId="0" borderId="0" xfId="0" applyNumberFormat="1"/>
    <xf numFmtId="2" fontId="4" fillId="0" borderId="2" xfId="0" applyNumberFormat="1" applyFont="1" applyBorder="1"/>
    <xf numFmtId="2" fontId="4" fillId="0" borderId="3" xfId="0" applyNumberFormat="1" applyFont="1" applyBorder="1"/>
    <xf numFmtId="2" fontId="3" fillId="0" borderId="0" xfId="0" applyNumberFormat="1" applyFont="1"/>
    <xf numFmtId="2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0" fillId="0" borderId="4" xfId="0" applyFill="1" applyBorder="1" applyAlignment="1">
      <alignment horizontal="left"/>
    </xf>
    <xf numFmtId="164" fontId="4" fillId="0" borderId="0" xfId="3" applyNumberFormat="1" applyFont="1" applyFill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Fill="1" applyAlignment="1">
      <alignment horizontal="left" wrapText="1"/>
    </xf>
    <xf numFmtId="1" fontId="3" fillId="0" borderId="0" xfId="3" applyNumberFormat="1" applyFont="1" applyFill="1" applyAlignment="1">
      <alignment horizontal="left" wrapText="1"/>
    </xf>
    <xf numFmtId="0" fontId="1" fillId="0" borderId="0" xfId="4"/>
    <xf numFmtId="0" fontId="3" fillId="0" borderId="0" xfId="4" applyFont="1"/>
    <xf numFmtId="0" fontId="4" fillId="0" borderId="0" xfId="4" applyFont="1"/>
    <xf numFmtId="2" fontId="4" fillId="0" borderId="0" xfId="4" applyNumberFormat="1" applyFont="1" applyAlignment="1">
      <alignment horizontal="right"/>
    </xf>
    <xf numFmtId="2" fontId="3" fillId="0" borderId="0" xfId="4" applyNumberFormat="1" applyFont="1"/>
    <xf numFmtId="2" fontId="1" fillId="0" borderId="0" xfId="4" applyNumberFormat="1"/>
    <xf numFmtId="0" fontId="3" fillId="0" borderId="0" xfId="4" applyFont="1" applyAlignment="1">
      <alignment horizontal="right"/>
    </xf>
    <xf numFmtId="0" fontId="4" fillId="0" borderId="0" xfId="4" applyFont="1" applyAlignment="1">
      <alignment horizontal="right"/>
    </xf>
    <xf numFmtId="1" fontId="3" fillId="0" borderId="0" xfId="4" applyNumberFormat="1" applyFont="1"/>
    <xf numFmtId="167" fontId="3" fillId="0" borderId="0" xfId="4" applyNumberFormat="1" applyFont="1"/>
    <xf numFmtId="0" fontId="3" fillId="3" borderId="0" xfId="4" applyFont="1" applyFill="1"/>
    <xf numFmtId="0" fontId="1" fillId="3" borderId="0" xfId="4" applyFill="1"/>
    <xf numFmtId="0" fontId="12" fillId="0" borderId="0" xfId="4" applyFont="1"/>
    <xf numFmtId="2" fontId="1" fillId="0" borderId="1" xfId="4" applyNumberFormat="1" applyBorder="1"/>
    <xf numFmtId="2" fontId="12" fillId="0" borderId="0" xfId="4" applyNumberFormat="1" applyFont="1"/>
    <xf numFmtId="0" fontId="1" fillId="0" borderId="1" xfId="4" applyBorder="1"/>
    <xf numFmtId="0" fontId="4" fillId="0" borderId="0" xfId="0" applyFont="1" applyBorder="1" applyAlignment="1">
      <alignment wrapText="1"/>
    </xf>
    <xf numFmtId="0" fontId="14" fillId="0" borderId="0" xfId="0" applyFont="1" applyFill="1" applyAlignment="1">
      <alignment wrapText="1"/>
    </xf>
    <xf numFmtId="0" fontId="15" fillId="0" borderId="0" xfId="0" applyFont="1"/>
    <xf numFmtId="0" fontId="16" fillId="0" borderId="0" xfId="0" applyFont="1"/>
    <xf numFmtId="10" fontId="16" fillId="0" borderId="0" xfId="0" applyNumberFormat="1" applyFont="1"/>
    <xf numFmtId="0" fontId="14" fillId="0" borderId="0" xfId="0" applyFont="1" applyAlignment="1">
      <alignment wrapText="1"/>
    </xf>
    <xf numFmtId="0" fontId="15" fillId="0" borderId="0" xfId="0" applyFont="1" applyFill="1"/>
    <xf numFmtId="10" fontId="15" fillId="0" borderId="0" xfId="0" applyNumberFormat="1" applyFont="1"/>
    <xf numFmtId="2" fontId="3" fillId="0" borderId="0" xfId="0" applyNumberFormat="1" applyFont="1" applyFill="1" applyAlignment="1">
      <alignment horizontal="left"/>
    </xf>
    <xf numFmtId="2" fontId="3" fillId="0" borderId="3" xfId="0" applyNumberFormat="1" applyFont="1" applyFill="1" applyBorder="1" applyAlignment="1">
      <alignment horizontal="left"/>
    </xf>
    <xf numFmtId="2" fontId="3" fillId="0" borderId="4" xfId="0" applyNumberFormat="1" applyFont="1" applyFill="1" applyBorder="1" applyAlignment="1">
      <alignment horizontal="left"/>
    </xf>
    <xf numFmtId="2" fontId="4" fillId="0" borderId="0" xfId="0" applyNumberFormat="1" applyFont="1" applyBorder="1"/>
    <xf numFmtId="2" fontId="1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horizontal="left"/>
    </xf>
    <xf numFmtId="0" fontId="16" fillId="0" borderId="0" xfId="0" applyFont="1" applyFill="1"/>
    <xf numFmtId="0" fontId="16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center"/>
    </xf>
    <xf numFmtId="168" fontId="15" fillId="0" borderId="0" xfId="0" applyNumberFormat="1" applyFont="1" applyFill="1"/>
    <xf numFmtId="9" fontId="16" fillId="0" borderId="0" xfId="0" applyNumberFormat="1" applyFont="1" applyFill="1"/>
    <xf numFmtId="10" fontId="16" fillId="0" borderId="0" xfId="0" applyNumberFormat="1" applyFont="1" applyFill="1"/>
    <xf numFmtId="2" fontId="4" fillId="0" borderId="0" xfId="3" applyNumberFormat="1" applyFont="1" applyFill="1" applyAlignment="1">
      <alignment horizontal="left" wrapText="1"/>
    </xf>
    <xf numFmtId="2" fontId="3" fillId="3" borderId="0" xfId="4" applyNumberFormat="1" applyFont="1" applyFill="1"/>
    <xf numFmtId="10" fontId="15" fillId="0" borderId="0" xfId="0" applyNumberFormat="1" applyFont="1" applyFill="1"/>
    <xf numFmtId="0" fontId="9" fillId="2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/>
    </xf>
    <xf numFmtId="0" fontId="5" fillId="0" borderId="0" xfId="0" applyFont="1"/>
    <xf numFmtId="0" fontId="17" fillId="0" borderId="0" xfId="0" applyFont="1"/>
    <xf numFmtId="0" fontId="18" fillId="0" borderId="3" xfId="0" applyFont="1" applyBorder="1"/>
    <xf numFmtId="0" fontId="18" fillId="0" borderId="1" xfId="0" applyFont="1" applyBorder="1" applyAlignment="1">
      <alignment wrapText="1"/>
    </xf>
    <xf numFmtId="0" fontId="19" fillId="0" borderId="0" xfId="0" applyFont="1"/>
    <xf numFmtId="0" fontId="13" fillId="0" borderId="3" xfId="0" applyFont="1" applyBorder="1"/>
    <xf numFmtId="0" fontId="13" fillId="0" borderId="1" xfId="0" applyFont="1" applyBorder="1" applyAlignment="1">
      <alignment wrapText="1"/>
    </xf>
  </cellXfs>
  <cellStyles count="5">
    <cellStyle name="Normal" xfId="0" builtinId="0"/>
    <cellStyle name="Normal 2" xfId="3"/>
    <cellStyle name="Normal 2 5 3" xfId="1"/>
    <cellStyle name="Normal 2 5 3 2" xfId="2"/>
    <cellStyle name="Normal 3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Cambria" panose="02040503050406030204" pitchFamily="18" charset="0"/>
              </a:rPr>
              <a:t>Source</a:t>
            </a:r>
            <a:r>
              <a:rPr lang="en-US" baseline="0">
                <a:latin typeface="Cambria" panose="02040503050406030204" pitchFamily="18" charset="0"/>
              </a:rPr>
              <a:t> occurence</a:t>
            </a:r>
            <a:r>
              <a:rPr lang="en-US">
                <a:latin typeface="Cambria" panose="02040503050406030204" pitchFamily="18" charset="0"/>
              </a:rPr>
              <a:t> by IPCC Sector</a:t>
            </a:r>
          </a:p>
        </c:rich>
      </c:tx>
      <c:layout>
        <c:manualLayout>
          <c:xMode val="edge"/>
          <c:yMode val="edge"/>
          <c:x val="0.52855684272530901"/>
          <c:y val="7.112401423936359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5181158178340501E-2"/>
          <c:y val="1.93201124194157E-2"/>
          <c:w val="0.57530161037109195"/>
          <c:h val="0.860825477248075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Plots_Sectors!$B$10:$B$17</c:f>
              <c:strCache>
                <c:ptCount val="8"/>
                <c:pt idx="0">
                  <c:v>1A1 Energy Industries</c:v>
                </c:pt>
                <c:pt idx="1">
                  <c:v>1B3 Other Emissions from Energy Production</c:v>
                </c:pt>
                <c:pt idx="2">
                  <c:v>1B2 Oil &amp; Natural Gas</c:v>
                </c:pt>
                <c:pt idx="3">
                  <c:v>3A2 Manure Management</c:v>
                </c:pt>
                <c:pt idx="4">
                  <c:v>3B2 Cropland</c:v>
                </c:pt>
                <c:pt idx="5">
                  <c:v>4A1 Managed Waste Disposal Sites</c:v>
                </c:pt>
                <c:pt idx="6">
                  <c:v>4D1 Domestic Wastewater Treatment &amp; Discharge</c:v>
                </c:pt>
                <c:pt idx="7">
                  <c:v>Attribution TBD</c:v>
                </c:pt>
              </c:strCache>
            </c:strRef>
          </c:cat>
          <c:val>
            <c:numRef>
              <c:f>Plots_Sectors!$C$10:$C$17</c:f>
              <c:numCache>
                <c:formatCode>General</c:formatCode>
                <c:ptCount val="8"/>
                <c:pt idx="0">
                  <c:v>47</c:v>
                </c:pt>
                <c:pt idx="1">
                  <c:v>10</c:v>
                </c:pt>
                <c:pt idx="2">
                  <c:v>317</c:v>
                </c:pt>
                <c:pt idx="3">
                  <c:v>328</c:v>
                </c:pt>
                <c:pt idx="4">
                  <c:v>4</c:v>
                </c:pt>
                <c:pt idx="5">
                  <c:v>111</c:v>
                </c:pt>
                <c:pt idx="6">
                  <c:v>13</c:v>
                </c:pt>
                <c:pt idx="7">
                  <c:v>2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Plots_Sectors!$B$10:$B$17</c:f>
              <c:strCache>
                <c:ptCount val="8"/>
                <c:pt idx="0">
                  <c:v>1A1 Energy Industries</c:v>
                </c:pt>
                <c:pt idx="1">
                  <c:v>1B3 Other Emissions from Energy Production</c:v>
                </c:pt>
                <c:pt idx="2">
                  <c:v>1B2 Oil &amp; Natural Gas</c:v>
                </c:pt>
                <c:pt idx="3">
                  <c:v>3A2 Manure Management</c:v>
                </c:pt>
                <c:pt idx="4">
                  <c:v>3B2 Cropland</c:v>
                </c:pt>
                <c:pt idx="5">
                  <c:v>4A1 Managed Waste Disposal Sites</c:v>
                </c:pt>
                <c:pt idx="6">
                  <c:v>4D1 Domestic Wastewater Treatment &amp; Discharge</c:v>
                </c:pt>
                <c:pt idx="7">
                  <c:v>Attribution TBD</c:v>
                </c:pt>
              </c:strCache>
            </c:strRef>
          </c:cat>
          <c:val>
            <c:numRef>
              <c:f>Plots_Sectors!$D$10:$D$17</c:f>
              <c:numCache>
                <c:formatCode>0.0%</c:formatCode>
                <c:ptCount val="8"/>
                <c:pt idx="0">
                  <c:v>5.6490384615384616E-2</c:v>
                </c:pt>
                <c:pt idx="1">
                  <c:v>1.201923076923077E-2</c:v>
                </c:pt>
                <c:pt idx="2">
                  <c:v>0.38100961538461536</c:v>
                </c:pt>
                <c:pt idx="3">
                  <c:v>0.39423076923076922</c:v>
                </c:pt>
                <c:pt idx="4">
                  <c:v>4.807692307692308E-3</c:v>
                </c:pt>
                <c:pt idx="5">
                  <c:v>0.13341346153846154</c:v>
                </c:pt>
                <c:pt idx="6">
                  <c:v>1.5625E-2</c:v>
                </c:pt>
                <c:pt idx="7">
                  <c:v>2.403846153846154E-3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272797957981498"/>
          <c:y val="0.15221351093055699"/>
          <c:w val="0.35727196900213498"/>
          <c:h val="0.807291163513269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1000 ppmm, 150 m; IME/Fetch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Plume_List!$AU$3</c:f>
              <c:strCache>
                <c:ptCount val="1"/>
                <c:pt idx="0">
                  <c:v>1000 ppmm, 150 m; IME5/Fetch5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Plume_List!$AU$5:$AU$48</c:f>
              <c:numCache>
                <c:formatCode>0.00</c:formatCode>
                <c:ptCount val="44"/>
                <c:pt idx="0">
                  <c:v>1.9083205122063841E-3</c:v>
                </c:pt>
                <c:pt idx="1">
                  <c:v>5.7337968852737764E-3</c:v>
                </c:pt>
                <c:pt idx="2">
                  <c:v>2.7262243265549616E-3</c:v>
                </c:pt>
                <c:pt idx="3">
                  <c:v>2.5002463861747851E-3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Plume_List!$AV$3</c:f>
              <c:strCache>
                <c:ptCount val="1"/>
                <c:pt idx="0">
                  <c:v>1000 ppmm, 150 m; IME10/Fetch10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Plume_List!$AV$5:$AV$48</c:f>
              <c:numCache>
                <c:formatCode>0.00</c:formatCode>
                <c:ptCount val="44"/>
                <c:pt idx="0">
                  <c:v>1.9409067708545096E-3</c:v>
                </c:pt>
                <c:pt idx="1">
                  <c:v>4.2309090120706151E-3</c:v>
                </c:pt>
                <c:pt idx="2">
                  <c:v>4.2309089775682115E-3</c:v>
                </c:pt>
                <c:pt idx="3">
                  <c:v>2.2729673091216648E-3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Plume_List!$AW$3</c:f>
              <c:strCache>
                <c:ptCount val="1"/>
                <c:pt idx="0">
                  <c:v>1000 ppmm, 150 m; IME20/Fetch20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Plume_List!$AW$5:$AW$48</c:f>
              <c:numCache>
                <c:formatCode>0.00</c:formatCode>
                <c:ptCount val="44"/>
                <c:pt idx="0">
                  <c:v>1.0416415912598736E-3</c:v>
                </c:pt>
                <c:pt idx="1">
                  <c:v>5.1093879554998008E-3</c:v>
                </c:pt>
                <c:pt idx="2">
                  <c:v>5.1963093955600748E-3</c:v>
                </c:pt>
                <c:pt idx="3">
                  <c:v>2.4209187989752945E-3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049264"/>
        <c:axId val="197069656"/>
      </c:scatterChart>
      <c:valAx>
        <c:axId val="246049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Plume (row)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69656"/>
        <c:crosses val="autoZero"/>
        <c:crossBetween val="midCat"/>
      </c:valAx>
      <c:valAx>
        <c:axId val="197069656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IME/Fetch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049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1000 ppmm, 150 m; IME/Fetch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Plume_List!$AU$5:$AU$48</c:f>
              <c:numCache>
                <c:formatCode>0.00</c:formatCode>
                <c:ptCount val="44"/>
                <c:pt idx="0">
                  <c:v>1.9083205122063841E-3</c:v>
                </c:pt>
                <c:pt idx="1">
                  <c:v>5.7337968852737764E-3</c:v>
                </c:pt>
                <c:pt idx="2">
                  <c:v>2.7262243265549616E-3</c:v>
                </c:pt>
                <c:pt idx="3">
                  <c:v>2.5002463861747851E-3</c:v>
                </c:pt>
              </c:numCache>
            </c:numRef>
          </c:xVal>
          <c:yVal>
            <c:numRef>
              <c:f>Plume_List!$AV$5:$AV$48</c:f>
              <c:numCache>
                <c:formatCode>0.00</c:formatCode>
                <c:ptCount val="44"/>
                <c:pt idx="0">
                  <c:v>1.9409067708545096E-3</c:v>
                </c:pt>
                <c:pt idx="1">
                  <c:v>4.2309090120706151E-3</c:v>
                </c:pt>
                <c:pt idx="2">
                  <c:v>4.2309089775682115E-3</c:v>
                </c:pt>
                <c:pt idx="3">
                  <c:v>2.2729673091216648E-3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171464"/>
        <c:axId val="247171848"/>
      </c:scatterChart>
      <c:valAx>
        <c:axId val="247171464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IME5/Fetch5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171848"/>
        <c:crosses val="autoZero"/>
        <c:crossBetween val="midCat"/>
        <c:majorUnit val="0.2"/>
      </c:valAx>
      <c:valAx>
        <c:axId val="247171848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IME10/Fetch10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171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1000 ppmm, 150 m; IME/Fetch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Plume_List!$AV$5:$AV$48</c:f>
              <c:numCache>
                <c:formatCode>0.00</c:formatCode>
                <c:ptCount val="44"/>
                <c:pt idx="0">
                  <c:v>1.9409067708545096E-3</c:v>
                </c:pt>
                <c:pt idx="1">
                  <c:v>4.2309090120706151E-3</c:v>
                </c:pt>
                <c:pt idx="2">
                  <c:v>4.2309089775682115E-3</c:v>
                </c:pt>
                <c:pt idx="3">
                  <c:v>2.2729673091216648E-3</c:v>
                </c:pt>
              </c:numCache>
            </c:numRef>
          </c:xVal>
          <c:yVal>
            <c:numRef>
              <c:f>Plume_List!$AW$5:$AW$48</c:f>
              <c:numCache>
                <c:formatCode>0.00</c:formatCode>
                <c:ptCount val="44"/>
                <c:pt idx="0">
                  <c:v>1.0416415912598736E-3</c:v>
                </c:pt>
                <c:pt idx="1">
                  <c:v>5.1093879554998008E-3</c:v>
                </c:pt>
                <c:pt idx="2">
                  <c:v>5.1963093955600748E-3</c:v>
                </c:pt>
                <c:pt idx="3">
                  <c:v>2.4209187989752945E-3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166968"/>
        <c:axId val="246188416"/>
      </c:scatterChart>
      <c:valAx>
        <c:axId val="247166968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IME10/Fetch10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188416"/>
        <c:crosses val="autoZero"/>
        <c:crossBetween val="midCat"/>
        <c:majorUnit val="0.1"/>
      </c:valAx>
      <c:valAx>
        <c:axId val="24618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IME20/Fetch20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166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</a:t>
            </a:r>
            <a:r>
              <a:rPr lang="en-US" baseline="0"/>
              <a:t>iable </a:t>
            </a:r>
            <a:r>
              <a:rPr lang="en-US"/>
              <a:t>ppmm, 150 m; IME/Fetch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Plume_List!$AC$3</c:f>
              <c:strCache>
                <c:ptCount val="1"/>
                <c:pt idx="0">
                  <c:v>500 ppmm, 150 m; IME10/Fetch10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Plume_List!$AC$5:$AC$48</c:f>
              <c:numCache>
                <c:formatCode>0.00</c:formatCode>
                <c:ptCount val="44"/>
                <c:pt idx="0">
                  <c:v>6.898887302671239E-3</c:v>
                </c:pt>
                <c:pt idx="1">
                  <c:v>8.2051229921663946E-3</c:v>
                </c:pt>
                <c:pt idx="2">
                  <c:v>8.1617890584750313E-3</c:v>
                </c:pt>
                <c:pt idx="3">
                  <c:v>5.6188605778762979E-3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Plume_List!$AV$3</c:f>
              <c:strCache>
                <c:ptCount val="1"/>
                <c:pt idx="0">
                  <c:v>1000 ppmm, 150 m; IME10/Fetch10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Plume_List!$AV$5:$AV$48</c:f>
              <c:numCache>
                <c:formatCode>0.00</c:formatCode>
                <c:ptCount val="44"/>
                <c:pt idx="0">
                  <c:v>1.9409067708545096E-3</c:v>
                </c:pt>
                <c:pt idx="1">
                  <c:v>4.2309090120706151E-3</c:v>
                </c:pt>
                <c:pt idx="2">
                  <c:v>4.2309089775682115E-3</c:v>
                </c:pt>
                <c:pt idx="3">
                  <c:v>2.2729673091216648E-3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Plume_List!$BO$3</c:f>
              <c:strCache>
                <c:ptCount val="1"/>
                <c:pt idx="0">
                  <c:v>1500 ppmm, 150 m; IME10/Fetch10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Plume_List!$BO$5:$BO$48</c:f>
              <c:numCache>
                <c:formatCode>0.00</c:formatCode>
                <c:ptCount val="44"/>
                <c:pt idx="0">
                  <c:v>1.5401977070612621E-2</c:v>
                </c:pt>
                <c:pt idx="1">
                  <c:v>1.1112373141754277E-2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165072"/>
        <c:axId val="199165464"/>
      </c:scatterChart>
      <c:valAx>
        <c:axId val="199165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Plume (row)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65464"/>
        <c:crosses val="autoZero"/>
        <c:crossBetween val="midCat"/>
      </c:valAx>
      <c:valAx>
        <c:axId val="199165464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IME/Fetch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65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Variable</a:t>
            </a:r>
            <a:r>
              <a:rPr lang="en-US" baseline="0"/>
              <a:t> </a:t>
            </a:r>
            <a:r>
              <a:rPr lang="en-US"/>
              <a:t>ppmm, 150 m; IME/Fetch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Plume_List!$AC$5:$AC$48</c:f>
              <c:numCache>
                <c:formatCode>0.00</c:formatCode>
                <c:ptCount val="44"/>
                <c:pt idx="0">
                  <c:v>6.898887302671239E-3</c:v>
                </c:pt>
                <c:pt idx="1">
                  <c:v>8.2051229921663946E-3</c:v>
                </c:pt>
                <c:pt idx="2">
                  <c:v>8.1617890584750313E-3</c:v>
                </c:pt>
                <c:pt idx="3">
                  <c:v>5.6188605778762979E-3</c:v>
                </c:pt>
              </c:numCache>
            </c:numRef>
          </c:xVal>
          <c:yVal>
            <c:numRef>
              <c:f>Plume_List!$AV$5:$AV$48</c:f>
              <c:numCache>
                <c:formatCode>0.00</c:formatCode>
                <c:ptCount val="44"/>
                <c:pt idx="0">
                  <c:v>1.9409067708545096E-3</c:v>
                </c:pt>
                <c:pt idx="1">
                  <c:v>4.2309090120706151E-3</c:v>
                </c:pt>
                <c:pt idx="2">
                  <c:v>4.2309089775682115E-3</c:v>
                </c:pt>
                <c:pt idx="3">
                  <c:v>2.2729673091216648E-3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030808"/>
        <c:axId val="247031200"/>
      </c:scatterChart>
      <c:valAx>
        <c:axId val="247030808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500 ppmm, IME10/Fetch10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031200"/>
        <c:crosses val="autoZero"/>
        <c:crossBetween val="midCat"/>
        <c:majorUnit val="0.2"/>
      </c:valAx>
      <c:valAx>
        <c:axId val="247031200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1000 ppmm, IME10/Fetch10</a:t>
                </a:r>
                <a:endParaRPr lang="en-US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030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Variable ppmm, 150 m; IME/Fetch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Plume_List!$AV$5:$AV$48</c:f>
              <c:numCache>
                <c:formatCode>0.00</c:formatCode>
                <c:ptCount val="44"/>
                <c:pt idx="0">
                  <c:v>1.9409067708545096E-3</c:v>
                </c:pt>
                <c:pt idx="1">
                  <c:v>4.2309090120706151E-3</c:v>
                </c:pt>
                <c:pt idx="2">
                  <c:v>4.2309089775682115E-3</c:v>
                </c:pt>
                <c:pt idx="3">
                  <c:v>2.2729673091216648E-3</c:v>
                </c:pt>
              </c:numCache>
            </c:numRef>
          </c:xVal>
          <c:yVal>
            <c:numRef>
              <c:f>Plume_List!$BO$5:$BO$48</c:f>
              <c:numCache>
                <c:formatCode>0.00</c:formatCode>
                <c:ptCount val="44"/>
                <c:pt idx="0">
                  <c:v>1.5401977070612621E-2</c:v>
                </c:pt>
                <c:pt idx="1">
                  <c:v>1.1112373141754277E-2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031984"/>
        <c:axId val="247032376"/>
      </c:scatterChart>
      <c:valAx>
        <c:axId val="247031984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1000 ppmm, IME10/Fetch10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032376"/>
        <c:crosses val="autoZero"/>
        <c:crossBetween val="midCat"/>
        <c:majorUnit val="0.1"/>
      </c:valAx>
      <c:valAx>
        <c:axId val="2470323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1500 ppmm, IME10/Fetch10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031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</a:t>
            </a:r>
            <a:r>
              <a:rPr lang="en-US" baseline="0"/>
              <a:t>iable </a:t>
            </a:r>
            <a:r>
              <a:rPr lang="en-US"/>
              <a:t>max fetch; IME/Fetch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Plume_List!$AV$3</c:f>
              <c:strCache>
                <c:ptCount val="1"/>
                <c:pt idx="0">
                  <c:v>1000 ppmm, 150 m; IME10/Fetch10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Plume_List!$AV$5:$AV$48</c:f>
              <c:numCache>
                <c:formatCode>0.00</c:formatCode>
                <c:ptCount val="44"/>
                <c:pt idx="0">
                  <c:v>1.9409067708545096E-3</c:v>
                </c:pt>
                <c:pt idx="1">
                  <c:v>4.2309090120706151E-3</c:v>
                </c:pt>
                <c:pt idx="2">
                  <c:v>4.2309089775682115E-3</c:v>
                </c:pt>
                <c:pt idx="3">
                  <c:v>2.2729673091216648E-3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Plume_List!$CH$3</c:f>
              <c:strCache>
                <c:ptCount val="1"/>
                <c:pt idx="0">
                  <c:v>1000 ppmm, 75 m;  IME10/Fetch10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Plume_List!$CH$5:$CH$48</c:f>
              <c:numCache>
                <c:formatCode>0.00</c:formatCode>
                <c:ptCount val="44"/>
                <c:pt idx="0">
                  <c:v>1.9409067708545096E-3</c:v>
                </c:pt>
                <c:pt idx="1">
                  <c:v>7.6698496626587693E-3</c:v>
                </c:pt>
                <c:pt idx="2">
                  <c:v>8.1517314883820073E-3</c:v>
                </c:pt>
                <c:pt idx="3">
                  <c:v>2.2729673091216648E-3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033160"/>
        <c:axId val="247033552"/>
      </c:scatterChart>
      <c:valAx>
        <c:axId val="247033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Plume (row)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033552"/>
        <c:crosses val="autoZero"/>
        <c:crossBetween val="midCat"/>
      </c:valAx>
      <c:valAx>
        <c:axId val="24703355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IME/Fetch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033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Variable</a:t>
            </a:r>
            <a:r>
              <a:rPr lang="en-US" baseline="0"/>
              <a:t> max fetch</a:t>
            </a:r>
            <a:r>
              <a:rPr lang="en-US"/>
              <a:t>; IME/Fetch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Plume_List!$AV$5:$AV$48</c:f>
              <c:numCache>
                <c:formatCode>0.00</c:formatCode>
                <c:ptCount val="44"/>
                <c:pt idx="0">
                  <c:v>1.9409067708545096E-3</c:v>
                </c:pt>
                <c:pt idx="1">
                  <c:v>4.2309090120706151E-3</c:v>
                </c:pt>
                <c:pt idx="2">
                  <c:v>4.2309089775682115E-3</c:v>
                </c:pt>
                <c:pt idx="3">
                  <c:v>2.2729673091216648E-3</c:v>
                </c:pt>
              </c:numCache>
            </c:numRef>
          </c:xVal>
          <c:yVal>
            <c:numRef>
              <c:f>Plume_List!$CH$5:$CH$48</c:f>
              <c:numCache>
                <c:formatCode>0.00</c:formatCode>
                <c:ptCount val="44"/>
                <c:pt idx="0">
                  <c:v>1.9409067708545096E-3</c:v>
                </c:pt>
                <c:pt idx="1">
                  <c:v>7.6698496626587693E-3</c:v>
                </c:pt>
                <c:pt idx="2">
                  <c:v>8.1517314883820073E-3</c:v>
                </c:pt>
                <c:pt idx="3">
                  <c:v>2.2729673091216648E-3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164680"/>
        <c:axId val="199164288"/>
      </c:scatterChart>
      <c:valAx>
        <c:axId val="19916468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1000 ppmm, 150 m fetch, IME10/Fetch10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64288"/>
        <c:crosses val="autoZero"/>
        <c:crossBetween val="midCat"/>
        <c:majorUnit val="0.2"/>
      </c:valAx>
      <c:valAx>
        <c:axId val="199164288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1000 ppmm, 75 m fetch,  IME10/Fetch10</a:t>
                </a:r>
                <a:endParaRPr lang="en-US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64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111943</xdr:colOff>
      <xdr:row>4</xdr:row>
      <xdr:rowOff>0</xdr:rowOff>
    </xdr:from>
    <xdr:to>
      <xdr:col>18</xdr:col>
      <xdr:colOff>341193</xdr:colOff>
      <xdr:row>26</xdr:row>
      <xdr:rowOff>189552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32</xdr:col>
      <xdr:colOff>304800</xdr:colOff>
      <xdr:row>53</xdr:row>
      <xdr:rowOff>162560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</xdr:colOff>
      <xdr:row>54</xdr:row>
      <xdr:rowOff>111760</xdr:rowOff>
    </xdr:from>
    <xdr:to>
      <xdr:col>10</xdr:col>
      <xdr:colOff>487680</xdr:colOff>
      <xdr:row>86</xdr:row>
      <xdr:rowOff>10160</xdr:rowOff>
    </xdr:to>
    <xdr:graphicFrame macro="">
      <xdr:nvGraphicFramePr>
        <xdr:cNvPr id="3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121920</xdr:colOff>
      <xdr:row>54</xdr:row>
      <xdr:rowOff>111760</xdr:rowOff>
    </xdr:from>
    <xdr:to>
      <xdr:col>21</xdr:col>
      <xdr:colOff>487680</xdr:colOff>
      <xdr:row>86</xdr:row>
      <xdr:rowOff>10160</xdr:rowOff>
    </xdr:to>
    <xdr:graphicFrame macro="">
      <xdr:nvGraphicFramePr>
        <xdr:cNvPr id="4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32</xdr:col>
      <xdr:colOff>304800</xdr:colOff>
      <xdr:row>53</xdr:row>
      <xdr:rowOff>162560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</xdr:colOff>
      <xdr:row>54</xdr:row>
      <xdr:rowOff>111760</xdr:rowOff>
    </xdr:from>
    <xdr:to>
      <xdr:col>10</xdr:col>
      <xdr:colOff>487680</xdr:colOff>
      <xdr:row>86</xdr:row>
      <xdr:rowOff>10160</xdr:rowOff>
    </xdr:to>
    <xdr:graphicFrame macro="">
      <xdr:nvGraphicFramePr>
        <xdr:cNvPr id="3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121920</xdr:colOff>
      <xdr:row>54</xdr:row>
      <xdr:rowOff>111760</xdr:rowOff>
    </xdr:from>
    <xdr:to>
      <xdr:col>21</xdr:col>
      <xdr:colOff>487680</xdr:colOff>
      <xdr:row>86</xdr:row>
      <xdr:rowOff>10160</xdr:rowOff>
    </xdr:to>
    <xdr:graphicFrame macro="">
      <xdr:nvGraphicFramePr>
        <xdr:cNvPr id="4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32</xdr:col>
      <xdr:colOff>304800</xdr:colOff>
      <xdr:row>53</xdr:row>
      <xdr:rowOff>162560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</xdr:colOff>
      <xdr:row>54</xdr:row>
      <xdr:rowOff>111760</xdr:rowOff>
    </xdr:from>
    <xdr:to>
      <xdr:col>10</xdr:col>
      <xdr:colOff>487680</xdr:colOff>
      <xdr:row>86</xdr:row>
      <xdr:rowOff>10160</xdr:rowOff>
    </xdr:to>
    <xdr:graphicFrame macro="">
      <xdr:nvGraphicFramePr>
        <xdr:cNvPr id="3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imevals_SP17_FA17_500ppmm_150fetch_20180531" connectionId="3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imevals_SP17_FA17_1500ppmm_150fetch_20180531" connectionId="2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imevals_SP17_FA17_1000ppmm_150fetch_2018053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592"/>
  <sheetViews>
    <sheetView tabSelected="1" topLeftCell="H1" zoomScale="60" zoomScaleNormal="75" workbookViewId="0">
      <pane ySplit="3" topLeftCell="A4" activePane="bottomLeft" state="frozen"/>
      <selection pane="bottomLeft" activeCell="H9" sqref="A9:XFD1657"/>
    </sheetView>
  </sheetViews>
  <sheetFormatPr defaultColWidth="11.19921875" defaultRowHeight="18" x14ac:dyDescent="0.35"/>
  <cols>
    <col min="1" max="1" width="11.19921875" style="6" customWidth="1"/>
    <col min="2" max="2" width="14.19921875" style="6" bestFit="1" customWidth="1"/>
    <col min="3" max="3" width="18.69921875" style="6" customWidth="1"/>
    <col min="4" max="4" width="26.09765625" style="6" hidden="1" customWidth="1"/>
    <col min="5" max="7" width="11.19921875" style="6" hidden="1" customWidth="1"/>
    <col min="8" max="8" width="14.19921875" style="6" bestFit="1" customWidth="1"/>
    <col min="9" max="9" width="21.19921875" style="6" customWidth="1"/>
    <col min="10" max="10" width="11.19921875" style="6"/>
    <col min="11" max="11" width="35.09765625" style="6" customWidth="1"/>
    <col min="12" max="12" width="11.19921875" style="6"/>
    <col min="13" max="13" width="12.19921875" style="6" customWidth="1"/>
    <col min="14" max="14" width="31" style="6" customWidth="1"/>
    <col min="15" max="15" width="31.19921875" style="6" customWidth="1"/>
    <col min="16" max="16" width="52.69921875" style="6" customWidth="1"/>
    <col min="17" max="17" width="50.19921875" style="6" customWidth="1"/>
    <col min="18" max="18" width="27" style="6" customWidth="1"/>
    <col min="19" max="21" width="11.19921875" style="6"/>
    <col min="22" max="30" width="11.8984375" style="40" customWidth="1"/>
    <col min="31" max="31" width="6.69921875" customWidth="1"/>
    <col min="32" max="32" width="7.69921875" style="101" customWidth="1"/>
    <col min="33" max="33" width="7.69921875" customWidth="1"/>
    <col min="34" max="34" width="12.09765625" style="40" customWidth="1"/>
    <col min="35" max="36" width="13.19921875" style="40" customWidth="1"/>
    <col min="37" max="37" width="11.69921875" customWidth="1"/>
    <col min="38" max="38" width="12.69921875" customWidth="1"/>
    <col min="39" max="39" width="14.3984375" customWidth="1"/>
    <col min="40" max="40" width="11.19921875" customWidth="1"/>
    <col min="41" max="49" width="11.8984375" style="40" customWidth="1"/>
    <col min="50" max="50" width="6.69921875" customWidth="1"/>
    <col min="51" max="51" width="7.69921875" style="98" customWidth="1"/>
    <col min="52" max="52" width="7.69921875" customWidth="1"/>
    <col min="53" max="53" width="12.09765625" style="40" customWidth="1"/>
    <col min="54" max="55" width="13.19921875" style="40" customWidth="1"/>
    <col min="56" max="56" width="11.69921875" customWidth="1"/>
    <col min="57" max="58" width="12.69921875" customWidth="1"/>
    <col min="59" max="59" width="11.19921875" style="33" customWidth="1"/>
    <col min="60" max="62" width="12.5" style="40" customWidth="1"/>
    <col min="63" max="68" width="11.8984375" style="40" customWidth="1"/>
    <col min="69" max="69" width="6.69921875" customWidth="1"/>
    <col min="70" max="71" width="7.69921875" customWidth="1"/>
    <col min="72" max="72" width="12.09765625" style="40" customWidth="1"/>
    <col min="73" max="74" width="13.19921875" style="40" customWidth="1"/>
    <col min="75" max="75" width="11.69921875" customWidth="1"/>
    <col min="76" max="77" width="12.69921875" customWidth="1"/>
    <col min="78" max="78" width="11.19921875" style="33" customWidth="1"/>
    <col min="79" max="84" width="9.5" style="40" customWidth="1"/>
    <col min="85" max="87" width="11.8984375" style="40" customWidth="1"/>
    <col min="88" max="90" width="9.5" customWidth="1"/>
    <col min="91" max="93" width="9.5" style="40" customWidth="1"/>
    <col min="94" max="97" width="9.5" customWidth="1"/>
    <col min="98" max="99" width="18.5" style="82" bestFit="1" customWidth="1"/>
    <col min="100" max="105" width="11.3984375" style="82" bestFit="1" customWidth="1"/>
    <col min="106" max="16384" width="11.19921875" style="6"/>
  </cols>
  <sheetData>
    <row r="1" spans="1:108" s="29" customFormat="1" x14ac:dyDescent="0.35">
      <c r="A1" s="28"/>
      <c r="B1" s="4"/>
      <c r="C1" s="4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0"/>
      <c r="W1" s="40"/>
      <c r="X1" s="40"/>
      <c r="Y1" s="40"/>
      <c r="Z1" s="40"/>
      <c r="AA1" s="40"/>
      <c r="AB1" s="40"/>
      <c r="AC1" s="40"/>
      <c r="AD1" s="40"/>
      <c r="AE1"/>
      <c r="AF1" s="101"/>
      <c r="AG1"/>
      <c r="AH1" s="40"/>
      <c r="AI1" s="40"/>
      <c r="AJ1" s="40"/>
      <c r="AK1"/>
      <c r="AL1"/>
      <c r="AM1"/>
      <c r="AN1" s="33"/>
      <c r="AO1" s="40"/>
      <c r="AP1" s="40"/>
      <c r="AQ1" s="40"/>
      <c r="AR1" s="40"/>
      <c r="AS1" s="40"/>
      <c r="AT1" s="40"/>
      <c r="AU1" s="40"/>
      <c r="AV1" s="40"/>
      <c r="AW1" s="40"/>
      <c r="AX1"/>
      <c r="AY1" s="98"/>
      <c r="AZ1"/>
      <c r="BA1" s="40"/>
      <c r="BB1" s="40"/>
      <c r="BC1" s="40"/>
      <c r="BD1"/>
      <c r="BE1"/>
      <c r="BF1"/>
      <c r="BG1" s="33"/>
      <c r="BH1" s="40"/>
      <c r="BI1" s="40"/>
      <c r="BJ1" s="40"/>
      <c r="BK1" s="40"/>
      <c r="BL1" s="40"/>
      <c r="BM1" s="40"/>
      <c r="BN1" s="40"/>
      <c r="BO1" s="40"/>
      <c r="BP1" s="40"/>
      <c r="BQ1"/>
      <c r="BR1"/>
      <c r="BS1"/>
      <c r="BT1" s="40"/>
      <c r="BU1" s="40"/>
      <c r="BV1" s="40"/>
      <c r="BW1"/>
      <c r="BX1"/>
      <c r="BY1"/>
      <c r="BZ1" s="33"/>
      <c r="CA1" s="40"/>
      <c r="CB1" s="40"/>
      <c r="CC1" s="40"/>
      <c r="CD1" s="40"/>
      <c r="CE1" s="40"/>
      <c r="CF1" s="40"/>
      <c r="CG1" s="40"/>
      <c r="CH1" s="40"/>
      <c r="CI1" s="40"/>
      <c r="CJ1"/>
      <c r="CK1"/>
      <c r="CL1"/>
      <c r="CM1" s="40"/>
      <c r="CN1" s="40"/>
      <c r="CO1" s="40"/>
      <c r="CP1"/>
      <c r="CQ1"/>
      <c r="CR1"/>
      <c r="CS1"/>
      <c r="CT1" s="77"/>
      <c r="CU1" s="77"/>
      <c r="CV1" s="77"/>
      <c r="CW1" s="77"/>
      <c r="CX1" s="77"/>
      <c r="CY1" s="77"/>
      <c r="CZ1" s="77"/>
      <c r="DA1" s="77"/>
      <c r="DC1" s="41" t="s">
        <v>1494</v>
      </c>
      <c r="DD1" s="48"/>
    </row>
    <row r="2" spans="1:108" s="29" customFormat="1" x14ac:dyDescent="0.35">
      <c r="A2" s="30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41" t="s">
        <v>1440</v>
      </c>
      <c r="W2" s="42"/>
      <c r="X2" s="42"/>
      <c r="Y2" s="42"/>
      <c r="Z2" s="42"/>
      <c r="AA2" s="42"/>
      <c r="AB2" s="42"/>
      <c r="AC2" s="42"/>
      <c r="AD2" s="42"/>
      <c r="AE2" s="36"/>
      <c r="AF2" s="102"/>
      <c r="AG2" s="36"/>
      <c r="AH2" s="42"/>
      <c r="AI2" s="42"/>
      <c r="AJ2" s="42"/>
      <c r="AK2" s="36"/>
      <c r="AL2" s="36"/>
      <c r="AM2" s="37"/>
      <c r="AN2" s="38"/>
      <c r="AO2" s="41" t="s">
        <v>1439</v>
      </c>
      <c r="AP2" s="42"/>
      <c r="AQ2" s="42"/>
      <c r="AR2" s="42"/>
      <c r="AS2" s="42"/>
      <c r="AT2" s="42"/>
      <c r="AU2" s="42"/>
      <c r="AV2" s="42"/>
      <c r="AW2" s="42"/>
      <c r="AX2" s="36"/>
      <c r="AY2" s="99"/>
      <c r="AZ2" s="36"/>
      <c r="BA2" s="42"/>
      <c r="BB2" s="42"/>
      <c r="BC2" s="42"/>
      <c r="BD2" s="36"/>
      <c r="BE2" s="36"/>
      <c r="BF2" s="37"/>
      <c r="BG2" s="39"/>
      <c r="BH2" s="41" t="s">
        <v>1438</v>
      </c>
      <c r="BI2" s="42"/>
      <c r="BJ2" s="42"/>
      <c r="BK2" s="42"/>
      <c r="BL2" s="42"/>
      <c r="BM2" s="42"/>
      <c r="BN2" s="42"/>
      <c r="BO2" s="42"/>
      <c r="BP2" s="42"/>
      <c r="BQ2" s="36"/>
      <c r="BR2" s="36"/>
      <c r="BS2" s="36"/>
      <c r="BT2" s="42"/>
      <c r="BU2" s="42"/>
      <c r="BV2" s="42"/>
      <c r="BW2" s="36"/>
      <c r="BX2" s="36"/>
      <c r="BY2" s="37"/>
      <c r="BZ2" s="39"/>
      <c r="CA2" s="41" t="s">
        <v>1437</v>
      </c>
      <c r="CB2" s="42"/>
      <c r="CC2" s="42"/>
      <c r="CD2" s="42"/>
      <c r="CE2" s="42"/>
      <c r="CF2" s="42"/>
      <c r="CG2" s="42"/>
      <c r="CH2" s="42"/>
      <c r="CI2" s="42"/>
      <c r="CJ2" s="36"/>
      <c r="CK2" s="36"/>
      <c r="CL2" s="36"/>
      <c r="CM2" s="42"/>
      <c r="CN2" s="42"/>
      <c r="CO2" s="42"/>
      <c r="CP2" s="36"/>
      <c r="CQ2" s="36"/>
      <c r="CR2" s="37"/>
      <c r="CS2"/>
      <c r="CT2" s="41" t="s">
        <v>1441</v>
      </c>
      <c r="CU2" s="78"/>
      <c r="CV2" s="78"/>
      <c r="CW2" s="78"/>
      <c r="CX2" s="78"/>
      <c r="CY2" s="78"/>
      <c r="CZ2" s="78"/>
      <c r="DA2" s="79"/>
      <c r="DC2" s="41" t="s">
        <v>1497</v>
      </c>
      <c r="DD2" s="48"/>
    </row>
    <row r="3" spans="1:108" ht="216" x14ac:dyDescent="0.35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  <c r="U3" s="9"/>
      <c r="V3" s="44" t="s">
        <v>1023</v>
      </c>
      <c r="W3" s="44" t="s">
        <v>1024</v>
      </c>
      <c r="X3" s="44" t="s">
        <v>1025</v>
      </c>
      <c r="Y3" s="44" t="s">
        <v>1026</v>
      </c>
      <c r="Z3" s="44" t="s">
        <v>1027</v>
      </c>
      <c r="AA3" s="44" t="s">
        <v>1028</v>
      </c>
      <c r="AB3" s="44" t="s">
        <v>1443</v>
      </c>
      <c r="AC3" s="44" t="s">
        <v>1444</v>
      </c>
      <c r="AD3" s="44" t="s">
        <v>1445</v>
      </c>
      <c r="AE3" s="45" t="s">
        <v>1029</v>
      </c>
      <c r="AF3" s="103" t="s">
        <v>1030</v>
      </c>
      <c r="AG3" s="45" t="s">
        <v>1031</v>
      </c>
      <c r="AH3" s="44" t="s">
        <v>1032</v>
      </c>
      <c r="AI3" s="44" t="s">
        <v>1033</v>
      </c>
      <c r="AJ3" s="44" t="s">
        <v>1034</v>
      </c>
      <c r="AK3" s="45" t="s">
        <v>1035</v>
      </c>
      <c r="AL3" s="45" t="s">
        <v>1036</v>
      </c>
      <c r="AM3" s="45" t="s">
        <v>1037</v>
      </c>
      <c r="AN3" s="46"/>
      <c r="AO3" s="44" t="s">
        <v>1023</v>
      </c>
      <c r="AP3" s="44" t="s">
        <v>1024</v>
      </c>
      <c r="AQ3" s="44" t="s">
        <v>1025</v>
      </c>
      <c r="AR3" s="44" t="s">
        <v>1026</v>
      </c>
      <c r="AS3" s="44" t="s">
        <v>1027</v>
      </c>
      <c r="AT3" s="44" t="s">
        <v>1028</v>
      </c>
      <c r="AU3" s="44" t="s">
        <v>1446</v>
      </c>
      <c r="AV3" s="44" t="s">
        <v>1447</v>
      </c>
      <c r="AW3" s="44" t="s">
        <v>1448</v>
      </c>
      <c r="AX3" s="45" t="s">
        <v>1029</v>
      </c>
      <c r="AY3" s="100" t="s">
        <v>1030</v>
      </c>
      <c r="AZ3" s="45" t="s">
        <v>1031</v>
      </c>
      <c r="BA3" s="44" t="s">
        <v>1032</v>
      </c>
      <c r="BB3" s="44" t="s">
        <v>1033</v>
      </c>
      <c r="BC3" s="44" t="s">
        <v>1034</v>
      </c>
      <c r="BD3" s="45" t="s">
        <v>1035</v>
      </c>
      <c r="BE3" s="45" t="s">
        <v>1036</v>
      </c>
      <c r="BF3" s="45" t="s">
        <v>1037</v>
      </c>
      <c r="BG3" s="47"/>
      <c r="BH3" s="44" t="s">
        <v>1023</v>
      </c>
      <c r="BI3" s="44" t="s">
        <v>1024</v>
      </c>
      <c r="BJ3" s="44" t="s">
        <v>1025</v>
      </c>
      <c r="BK3" s="44" t="s">
        <v>1026</v>
      </c>
      <c r="BL3" s="44" t="s">
        <v>1027</v>
      </c>
      <c r="BM3" s="44" t="s">
        <v>1028</v>
      </c>
      <c r="BN3" s="44" t="s">
        <v>1449</v>
      </c>
      <c r="BO3" s="44" t="s">
        <v>1450</v>
      </c>
      <c r="BP3" s="44" t="s">
        <v>1451</v>
      </c>
      <c r="BQ3" s="45" t="s">
        <v>1029</v>
      </c>
      <c r="BR3" s="45" t="s">
        <v>1030</v>
      </c>
      <c r="BS3" s="45" t="s">
        <v>1031</v>
      </c>
      <c r="BT3" s="44" t="s">
        <v>1032</v>
      </c>
      <c r="BU3" s="44" t="s">
        <v>1033</v>
      </c>
      <c r="BV3" s="44" t="s">
        <v>1034</v>
      </c>
      <c r="BW3" s="45" t="s">
        <v>1035</v>
      </c>
      <c r="BX3" s="45" t="s">
        <v>1036</v>
      </c>
      <c r="BY3" s="45" t="s">
        <v>1037</v>
      </c>
      <c r="BZ3" s="47"/>
      <c r="CA3" s="44" t="s">
        <v>1023</v>
      </c>
      <c r="CB3" s="44" t="s">
        <v>1024</v>
      </c>
      <c r="CC3" s="44" t="s">
        <v>1025</v>
      </c>
      <c r="CD3" s="44" t="s">
        <v>1026</v>
      </c>
      <c r="CE3" s="44" t="s">
        <v>1027</v>
      </c>
      <c r="CF3" s="44" t="s">
        <v>1028</v>
      </c>
      <c r="CG3" s="44" t="s">
        <v>1452</v>
      </c>
      <c r="CH3" s="44" t="s">
        <v>1453</v>
      </c>
      <c r="CI3" s="44" t="s">
        <v>1454</v>
      </c>
      <c r="CJ3" s="45" t="s">
        <v>1029</v>
      </c>
      <c r="CK3" s="45" t="s">
        <v>1030</v>
      </c>
      <c r="CL3" s="45" t="s">
        <v>1031</v>
      </c>
      <c r="CM3" s="44" t="s">
        <v>1032</v>
      </c>
      <c r="CN3" s="44" t="s">
        <v>1033</v>
      </c>
      <c r="CO3" s="44" t="s">
        <v>1034</v>
      </c>
      <c r="CP3" s="45" t="s">
        <v>1035</v>
      </c>
      <c r="CQ3" s="45" t="s">
        <v>1036</v>
      </c>
      <c r="CR3" s="45" t="s">
        <v>1037</v>
      </c>
      <c r="CS3" s="69"/>
      <c r="CT3" s="45" t="s">
        <v>1482</v>
      </c>
      <c r="CU3" s="45" t="s">
        <v>1483</v>
      </c>
      <c r="CV3" s="45" t="s">
        <v>1477</v>
      </c>
      <c r="CW3" s="45" t="s">
        <v>1478</v>
      </c>
      <c r="CX3" s="45" t="s">
        <v>1479</v>
      </c>
      <c r="CY3" s="45" t="s">
        <v>1480</v>
      </c>
      <c r="CZ3" s="45" t="s">
        <v>1484</v>
      </c>
      <c r="DA3" s="45" t="s">
        <v>1481</v>
      </c>
      <c r="DC3" s="45" t="s">
        <v>1495</v>
      </c>
      <c r="DD3" s="45" t="s">
        <v>1496</v>
      </c>
    </row>
    <row r="4" spans="1:108" x14ac:dyDescent="0.35">
      <c r="A4" s="5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  <c r="U4" s="9"/>
      <c r="CT4" s="80"/>
      <c r="CU4" s="80"/>
      <c r="CV4" s="81"/>
      <c r="CW4" s="81"/>
      <c r="CX4" s="81"/>
      <c r="CY4" s="81"/>
      <c r="CZ4" s="81"/>
      <c r="DA4" s="81"/>
    </row>
    <row r="5" spans="1:108" s="1" customFormat="1" ht="24" customHeight="1" x14ac:dyDescent="0.35">
      <c r="A5" s="3" t="s">
        <v>1435</v>
      </c>
      <c r="B5" s="11">
        <v>33.928061</v>
      </c>
      <c r="C5" s="11">
        <v>-118.429593</v>
      </c>
      <c r="D5" s="31" t="e">
        <f>CONCATENATE(E5,"_",F5,"_",TEXT(G5,"00000"))</f>
        <v>#REF!</v>
      </c>
      <c r="E5" s="31" t="s">
        <v>21</v>
      </c>
      <c r="F5" s="31" t="s">
        <v>22</v>
      </c>
      <c r="G5" s="31" t="e">
        <f>#REF!+1</f>
        <v>#REF!</v>
      </c>
      <c r="H5" s="11">
        <v>33.928061</v>
      </c>
      <c r="I5" s="11">
        <v>-118.429593</v>
      </c>
      <c r="J5" s="3" t="s">
        <v>30</v>
      </c>
      <c r="K5" s="12" t="s">
        <v>31</v>
      </c>
      <c r="L5" s="12" t="s">
        <v>201</v>
      </c>
      <c r="M5" s="12" t="s">
        <v>35</v>
      </c>
      <c r="N5" s="1" t="s">
        <v>1436</v>
      </c>
      <c r="O5" s="12" t="s">
        <v>259</v>
      </c>
      <c r="P5" s="12" t="s">
        <v>655</v>
      </c>
      <c r="Q5" s="12" t="s">
        <v>226</v>
      </c>
      <c r="R5" s="1" t="s">
        <v>1040</v>
      </c>
      <c r="S5" s="3" t="str">
        <f>CONCATENATE(MID(R5,8,2),"/",MID(R5,10,2),"/",MID(R5,6,2))</f>
        <v>09/10/16</v>
      </c>
      <c r="T5" s="3" t="str">
        <f>CONCATENATE(MID(R5,13,2),":",MID(R5,15,2),":",MID(R5,17,2))</f>
        <v>19:35:31</v>
      </c>
      <c r="U5" s="30"/>
      <c r="V5" s="43">
        <v>0.44106880658600001</v>
      </c>
      <c r="W5" s="43">
        <v>1.0280369917500001</v>
      </c>
      <c r="X5" s="43">
        <v>1.01743689331</v>
      </c>
      <c r="Y5" s="43">
        <v>108.988072742</v>
      </c>
      <c r="Z5" s="43">
        <v>149.01489858400001</v>
      </c>
      <c r="AA5" s="43">
        <v>141.45303107399999</v>
      </c>
      <c r="AB5" s="43">
        <f>V5/Y5</f>
        <v>4.0469456472554755E-3</v>
      </c>
      <c r="AC5" s="43">
        <f>W5/Z5</f>
        <v>6.898887302671239E-3</v>
      </c>
      <c r="AD5" s="43">
        <f>X5/AA5</f>
        <v>7.1927542703396448E-3</v>
      </c>
      <c r="AE5" s="34">
        <v>4523</v>
      </c>
      <c r="AF5" s="97">
        <v>1612</v>
      </c>
      <c r="AG5" s="34">
        <v>114</v>
      </c>
      <c r="AH5" s="43">
        <v>0.37634003018599999</v>
      </c>
      <c r="AI5" s="43">
        <v>0.23283577903800001</v>
      </c>
      <c r="AJ5" s="43">
        <v>0.22381808714199999</v>
      </c>
      <c r="AK5" s="34">
        <v>181</v>
      </c>
      <c r="AL5" s="34">
        <v>400</v>
      </c>
      <c r="AM5" s="34">
        <v>395</v>
      </c>
      <c r="AN5" s="34"/>
      <c r="AO5" s="43">
        <v>9.5632565110500001E-2</v>
      </c>
      <c r="AP5" s="43">
        <v>0.108646406527</v>
      </c>
      <c r="AQ5" s="43">
        <v>0.14063997737699999</v>
      </c>
      <c r="AR5" s="43">
        <v>50.113471242800003</v>
      </c>
      <c r="AS5" s="43">
        <v>55.9771381905</v>
      </c>
      <c r="AT5" s="43">
        <v>135.017628479</v>
      </c>
      <c r="AU5" s="43">
        <f>AO5/AR5</f>
        <v>1.9083205122063841E-3</v>
      </c>
      <c r="AV5" s="43">
        <f>AP5/AS5</f>
        <v>1.9409067708545096E-3</v>
      </c>
      <c r="AW5" s="43">
        <f>AQ5/AT5</f>
        <v>1.0416415912598736E-3</v>
      </c>
      <c r="AX5" s="34">
        <v>2253</v>
      </c>
      <c r="AY5" s="17">
        <v>985</v>
      </c>
      <c r="AZ5" s="34">
        <v>291</v>
      </c>
      <c r="BA5" s="43">
        <v>1.4236781603099999</v>
      </c>
      <c r="BB5" s="43">
        <v>1.3456042834299999</v>
      </c>
      <c r="BC5" s="43">
        <v>2.3440560499799998</v>
      </c>
      <c r="BD5" s="34">
        <v>22</v>
      </c>
      <c r="BE5" s="34">
        <v>26</v>
      </c>
      <c r="BF5" s="34">
        <v>36</v>
      </c>
      <c r="BG5" s="35"/>
      <c r="BH5" s="43">
        <v>0.358809873876</v>
      </c>
      <c r="BI5" s="43">
        <v>0.358809873876</v>
      </c>
      <c r="BJ5" s="43">
        <v>0.53024163987200001</v>
      </c>
      <c r="BK5" s="43">
        <v>23.2963516457</v>
      </c>
      <c r="BL5" s="43">
        <v>23.2963516457</v>
      </c>
      <c r="BM5" s="43">
        <v>54.775176859600002</v>
      </c>
      <c r="BN5" s="43">
        <f>BH5/BK5</f>
        <v>1.5401977070612621E-2</v>
      </c>
      <c r="BO5" s="43">
        <f>BI5/BL5</f>
        <v>1.5401977070612621E-2</v>
      </c>
      <c r="BP5" s="43">
        <f>BJ5/BM5</f>
        <v>9.6803272991909817E-3</v>
      </c>
      <c r="BQ5" s="34">
        <v>6</v>
      </c>
      <c r="BR5" s="34">
        <v>5</v>
      </c>
      <c r="BS5" s="34">
        <v>5</v>
      </c>
      <c r="BT5" s="43">
        <v>0.28000422651099999</v>
      </c>
      <c r="BU5" s="43">
        <v>0.28000422651099999</v>
      </c>
      <c r="BV5" s="43">
        <v>0.40275865337900002</v>
      </c>
      <c r="BW5" s="34">
        <v>52</v>
      </c>
      <c r="BX5" s="34">
        <v>52</v>
      </c>
      <c r="BY5" s="34">
        <v>85</v>
      </c>
      <c r="BZ5" s="35"/>
      <c r="CA5" s="43">
        <v>9.5632565110500001E-2</v>
      </c>
      <c r="CB5" s="43">
        <v>0.108646406527</v>
      </c>
      <c r="CC5" s="43">
        <v>0.13720437205899999</v>
      </c>
      <c r="CD5" s="43">
        <v>50.113471242800003</v>
      </c>
      <c r="CE5" s="43">
        <v>55.9771381905</v>
      </c>
      <c r="CF5" s="43">
        <v>64.418630845400003</v>
      </c>
      <c r="CG5" s="43">
        <f>CA5/CD5</f>
        <v>1.9083205122063841E-3</v>
      </c>
      <c r="CH5" s="43">
        <f>CB5/CE5</f>
        <v>1.9409067708545096E-3</v>
      </c>
      <c r="CI5" s="43">
        <f>CC5/CF5</f>
        <v>2.1298864980269518E-3</v>
      </c>
      <c r="CJ5" s="34">
        <v>2253</v>
      </c>
      <c r="CK5" s="34">
        <v>985</v>
      </c>
      <c r="CL5" s="34">
        <v>291</v>
      </c>
      <c r="CM5" s="43">
        <v>1.4236781603099999</v>
      </c>
      <c r="CN5" s="43">
        <v>1.3456042834299999</v>
      </c>
      <c r="CO5" s="43">
        <v>1.15033269367</v>
      </c>
      <c r="CP5" s="34">
        <v>22</v>
      </c>
      <c r="CQ5" s="34">
        <v>26</v>
      </c>
      <c r="CR5" s="34">
        <v>35</v>
      </c>
      <c r="CS5" s="34"/>
      <c r="CT5" s="43">
        <v>201609101800</v>
      </c>
      <c r="CU5" s="43">
        <v>201609102000</v>
      </c>
      <c r="CV5" s="43">
        <v>3.0031198292459802</v>
      </c>
      <c r="CW5" s="43">
        <v>3.0987645543417499</v>
      </c>
      <c r="CX5" s="43">
        <v>0.431678199569271</v>
      </c>
      <c r="CY5" s="43">
        <v>271.96480828416799</v>
      </c>
      <c r="CZ5" s="43">
        <v>271.49526652323999</v>
      </c>
      <c r="DA5" s="43">
        <v>4.4762432463314896</v>
      </c>
      <c r="DC5" s="82">
        <f>AQ5*CW5*3600/AT5</f>
        <v>11.620087348767241</v>
      </c>
      <c r="DD5" s="82">
        <f>(CX5/CW5)*DC5</f>
        <v>1.6187542801615178</v>
      </c>
    </row>
    <row r="6" spans="1:108" s="1" customFormat="1" ht="24" customHeight="1" x14ac:dyDescent="0.35">
      <c r="A6" s="3" t="s">
        <v>29</v>
      </c>
      <c r="B6" s="11">
        <v>33.905999999999999</v>
      </c>
      <c r="C6" s="11">
        <v>-118.4063</v>
      </c>
      <c r="D6" s="31" t="e">
        <f>CONCATENATE(E6,"_",F6,"_",TEXT(G6,"00000"))</f>
        <v>#REF!</v>
      </c>
      <c r="E6" s="31" t="s">
        <v>21</v>
      </c>
      <c r="F6" s="31" t="s">
        <v>22</v>
      </c>
      <c r="G6" s="31" t="e">
        <f>G5+1</f>
        <v>#REF!</v>
      </c>
      <c r="H6" s="11">
        <v>33.905999999999999</v>
      </c>
      <c r="I6" s="11">
        <v>-118.4063</v>
      </c>
      <c r="J6" s="3" t="s">
        <v>23</v>
      </c>
      <c r="K6" s="12" t="s">
        <v>31</v>
      </c>
      <c r="L6" s="12" t="s">
        <v>25</v>
      </c>
      <c r="M6" s="12" t="s">
        <v>26</v>
      </c>
      <c r="N6" s="1" t="s">
        <v>1039</v>
      </c>
      <c r="O6" s="12" t="s">
        <v>32</v>
      </c>
      <c r="P6" s="12" t="s">
        <v>634</v>
      </c>
      <c r="Q6" s="12" t="s">
        <v>33</v>
      </c>
      <c r="R6" s="1" t="s">
        <v>1040</v>
      </c>
      <c r="S6" s="3" t="str">
        <f>CONCATENATE(MID(R6,8,2),"/",MID(R6,10,2),"/",MID(R6,6,2))</f>
        <v>09/10/16</v>
      </c>
      <c r="T6" s="3" t="str">
        <f>CONCATENATE(MID(R6,13,2),":",MID(R6,15,2),":",MID(R6,17,2))</f>
        <v>19:35:31</v>
      </c>
      <c r="U6" s="30"/>
      <c r="V6" s="43">
        <v>0.60138665842399996</v>
      </c>
      <c r="W6" s="43">
        <v>1.2332821196299999</v>
      </c>
      <c r="X6" s="43">
        <v>1.43390380277</v>
      </c>
      <c r="Y6" s="43">
        <v>89.728479313999998</v>
      </c>
      <c r="Z6" s="43">
        <v>150.30635382400001</v>
      </c>
      <c r="AA6" s="43">
        <v>141.45303107399999</v>
      </c>
      <c r="AB6" s="43">
        <f>V6/Y6</f>
        <v>6.702294110206411E-3</v>
      </c>
      <c r="AC6" s="43">
        <f>W6/Z6</f>
        <v>8.2051229921663946E-3</v>
      </c>
      <c r="AD6" s="43">
        <f>X6/AA6</f>
        <v>1.0136960600157553E-2</v>
      </c>
      <c r="AE6" s="34">
        <v>6320</v>
      </c>
      <c r="AF6" s="97">
        <v>2352</v>
      </c>
      <c r="AG6" s="34">
        <v>114</v>
      </c>
      <c r="AH6" s="43">
        <v>0.26452971495900002</v>
      </c>
      <c r="AI6" s="43">
        <v>0.19818875767999999</v>
      </c>
      <c r="AJ6" s="43">
        <v>0.159581488125</v>
      </c>
      <c r="AK6" s="34">
        <v>212</v>
      </c>
      <c r="AL6" s="34">
        <v>474</v>
      </c>
      <c r="AM6" s="34">
        <v>554</v>
      </c>
      <c r="AN6" s="34"/>
      <c r="AO6" s="43">
        <v>0.39116431339800001</v>
      </c>
      <c r="AP6" s="43">
        <v>0.63115860580700001</v>
      </c>
      <c r="AQ6" s="43">
        <v>0.64912959221699995</v>
      </c>
      <c r="AR6" s="43">
        <v>68.220817937000007</v>
      </c>
      <c r="AS6" s="43">
        <v>149.17801446600001</v>
      </c>
      <c r="AT6" s="43">
        <v>127.046448199</v>
      </c>
      <c r="AU6" s="43">
        <f>AO6/AR6</f>
        <v>5.7337968852737764E-3</v>
      </c>
      <c r="AV6" s="43">
        <f>AP6/AS6</f>
        <v>4.2309090120706151E-3</v>
      </c>
      <c r="AW6" s="43">
        <f>AQ6/AT6</f>
        <v>5.1093879554998008E-3</v>
      </c>
      <c r="AX6" s="34">
        <v>2758</v>
      </c>
      <c r="AY6" s="17">
        <v>1333</v>
      </c>
      <c r="AZ6" s="34">
        <v>446</v>
      </c>
      <c r="BA6" s="43">
        <v>0.44882117063799998</v>
      </c>
      <c r="BB6" s="43">
        <v>0.57200158920999999</v>
      </c>
      <c r="BC6" s="43">
        <v>0.47547323427799998</v>
      </c>
      <c r="BD6" s="34">
        <v>95</v>
      </c>
      <c r="BE6" s="34">
        <v>163</v>
      </c>
      <c r="BF6" s="34">
        <v>167</v>
      </c>
      <c r="BG6" s="35"/>
      <c r="BH6" s="43">
        <v>0.108150283151</v>
      </c>
      <c r="BI6" s="43">
        <v>0.108150283151</v>
      </c>
      <c r="BJ6" s="43">
        <v>0.108150283151</v>
      </c>
      <c r="BK6" s="43">
        <v>9.7324200484799999</v>
      </c>
      <c r="BL6" s="43">
        <v>9.7324200484799999</v>
      </c>
      <c r="BM6" s="43">
        <v>9.7324200484799999</v>
      </c>
      <c r="BN6" s="43">
        <f>BH6/BK6</f>
        <v>1.1112373141754277E-2</v>
      </c>
      <c r="BO6" s="43">
        <f>BI6/BL6</f>
        <v>1.1112373141754277E-2</v>
      </c>
      <c r="BP6" s="43">
        <f>BJ6/BM6</f>
        <v>1.1112373141754277E-2</v>
      </c>
      <c r="BQ6" s="34">
        <v>12</v>
      </c>
      <c r="BR6" s="34">
        <v>11</v>
      </c>
      <c r="BS6" s="34">
        <v>10</v>
      </c>
      <c r="BT6" s="43">
        <v>0.357809560606</v>
      </c>
      <c r="BU6" s="43">
        <v>0.357809560606</v>
      </c>
      <c r="BV6" s="43">
        <v>0.357809560606</v>
      </c>
      <c r="BW6" s="34">
        <v>17</v>
      </c>
      <c r="BX6" s="34">
        <v>17</v>
      </c>
      <c r="BY6" s="34">
        <v>17</v>
      </c>
      <c r="BZ6" s="35"/>
      <c r="CA6" s="43">
        <v>0.39116431339800001</v>
      </c>
      <c r="CB6" s="43">
        <v>0.57376217322800005</v>
      </c>
      <c r="CC6" s="43">
        <v>0.59981101641900003</v>
      </c>
      <c r="CD6" s="43">
        <v>68.220817937000007</v>
      </c>
      <c r="CE6" s="43">
        <v>74.807486256399997</v>
      </c>
      <c r="CF6" s="43">
        <v>56.749273123099996</v>
      </c>
      <c r="CG6" s="43">
        <f>CA6/CD6</f>
        <v>5.7337968852737764E-3</v>
      </c>
      <c r="CH6" s="43">
        <f>CB6/CE6</f>
        <v>7.6698496626587693E-3</v>
      </c>
      <c r="CI6" s="43">
        <f>CC6/CF6</f>
        <v>1.0569492495840353E-2</v>
      </c>
      <c r="CJ6" s="34">
        <v>2758</v>
      </c>
      <c r="CK6" s="34">
        <v>1333</v>
      </c>
      <c r="CL6" s="34">
        <v>446</v>
      </c>
      <c r="CM6" s="43">
        <v>0.44882117063799998</v>
      </c>
      <c r="CN6" s="43">
        <v>0.31805904020600001</v>
      </c>
      <c r="CO6" s="43">
        <v>0.231818926156</v>
      </c>
      <c r="CP6" s="34">
        <v>95</v>
      </c>
      <c r="CQ6" s="34">
        <v>147</v>
      </c>
      <c r="CR6" s="34">
        <v>153</v>
      </c>
      <c r="CS6" s="34"/>
      <c r="CT6" s="43">
        <v>201609101800</v>
      </c>
      <c r="CU6" s="43">
        <v>201609102000</v>
      </c>
      <c r="CV6" s="43">
        <v>3.0031198292459802</v>
      </c>
      <c r="CW6" s="43">
        <v>3.1542693296379101</v>
      </c>
      <c r="CX6" s="43">
        <v>0.49101101418847198</v>
      </c>
      <c r="CY6" s="43">
        <v>271.96480828416799</v>
      </c>
      <c r="CZ6" s="43">
        <v>272.58309266933998</v>
      </c>
      <c r="DA6" s="43">
        <v>6.1700109068312097</v>
      </c>
      <c r="DC6" s="82">
        <f>AQ6*CW6*3600/AT6</f>
        <v>58.018988596515726</v>
      </c>
      <c r="DD6" s="82">
        <f>(CX6/CW6)*DC6</f>
        <v>9.0315567428843533</v>
      </c>
    </row>
    <row r="7" spans="1:108" s="1" customFormat="1" ht="24" customHeight="1" x14ac:dyDescent="0.35">
      <c r="A7" s="3" t="s">
        <v>34</v>
      </c>
      <c r="B7" s="11">
        <v>33.905431</v>
      </c>
      <c r="C7" s="11">
        <v>-118.406435</v>
      </c>
      <c r="D7" s="31" t="e">
        <f>CONCATENATE(E7,"_",F7,"_",TEXT(G7,"00000"))</f>
        <v>#REF!</v>
      </c>
      <c r="E7" s="31" t="s">
        <v>21</v>
      </c>
      <c r="F7" s="31" t="s">
        <v>22</v>
      </c>
      <c r="G7" s="31" t="e">
        <f>G6+1</f>
        <v>#REF!</v>
      </c>
      <c r="H7" s="11">
        <v>33.905431</v>
      </c>
      <c r="I7" s="11">
        <v>-118.406435</v>
      </c>
      <c r="J7" s="3" t="s">
        <v>23</v>
      </c>
      <c r="K7" s="12" t="s">
        <v>31</v>
      </c>
      <c r="L7" s="12" t="s">
        <v>25</v>
      </c>
      <c r="M7" s="12" t="s">
        <v>26</v>
      </c>
      <c r="N7" s="1" t="s">
        <v>1041</v>
      </c>
      <c r="O7" s="12" t="s">
        <v>160</v>
      </c>
      <c r="P7" s="12" t="s">
        <v>634</v>
      </c>
      <c r="Q7" s="12" t="s">
        <v>33</v>
      </c>
      <c r="R7" s="1" t="s">
        <v>1040</v>
      </c>
      <c r="S7" s="3" t="str">
        <f>CONCATENATE(MID(R7,8,2),"/",MID(R7,10,2),"/",MID(R7,6,2))</f>
        <v>09/10/16</v>
      </c>
      <c r="T7" s="3" t="str">
        <f>CONCATENATE(MID(R7,13,2),":",MID(R7,15,2),":",MID(R7,17,2))</f>
        <v>19:35:31</v>
      </c>
      <c r="U7" s="30"/>
      <c r="V7" s="43">
        <v>0.376294011042</v>
      </c>
      <c r="W7" s="43">
        <v>1.2267687540600001</v>
      </c>
      <c r="X7" s="43">
        <v>1.4396018668699999</v>
      </c>
      <c r="Y7" s="43">
        <v>98.7473543949</v>
      </c>
      <c r="Z7" s="43">
        <v>150.30635382400001</v>
      </c>
      <c r="AA7" s="43">
        <v>141.45303107399999</v>
      </c>
      <c r="AB7" s="43">
        <f>V7/Y7</f>
        <v>3.8106743552557844E-3</v>
      </c>
      <c r="AC7" s="43">
        <f>W7/Z7</f>
        <v>8.1617890584750313E-3</v>
      </c>
      <c r="AD7" s="43">
        <f>X7/AA7</f>
        <v>1.0177242975563274E-2</v>
      </c>
      <c r="AE7" s="34">
        <v>6357</v>
      </c>
      <c r="AF7" s="97">
        <v>2352</v>
      </c>
      <c r="AG7" s="34">
        <v>114</v>
      </c>
      <c r="AH7" s="43">
        <v>0.38333600308600002</v>
      </c>
      <c r="AI7" s="43">
        <v>0.199451106455</v>
      </c>
      <c r="AJ7" s="43">
        <v>0.15987006224399999</v>
      </c>
      <c r="AK7" s="34">
        <v>161</v>
      </c>
      <c r="AL7" s="34">
        <v>471</v>
      </c>
      <c r="AM7" s="34">
        <v>553</v>
      </c>
      <c r="AN7" s="34"/>
      <c r="AO7" s="43">
        <v>0.13316482650399999</v>
      </c>
      <c r="AP7" s="43">
        <v>0.63115860065999996</v>
      </c>
      <c r="AQ7" s="43">
        <v>0.66017265244900003</v>
      </c>
      <c r="AR7" s="43">
        <v>48.845880071899998</v>
      </c>
      <c r="AS7" s="43">
        <v>149.17801446600001</v>
      </c>
      <c r="AT7" s="43">
        <v>127.046448199</v>
      </c>
      <c r="AU7" s="43">
        <f>AO7/AR7</f>
        <v>2.7262243265549616E-3</v>
      </c>
      <c r="AV7" s="43">
        <f>AP7/AS7</f>
        <v>4.2309089775682115E-3</v>
      </c>
      <c r="AW7" s="43">
        <f>AQ7/AT7</f>
        <v>5.1963093955600748E-3</v>
      </c>
      <c r="AX7" s="34">
        <v>2767</v>
      </c>
      <c r="AY7" s="17">
        <v>1333</v>
      </c>
      <c r="AZ7" s="34">
        <v>446</v>
      </c>
      <c r="BA7" s="43">
        <v>0.82509932553900001</v>
      </c>
      <c r="BB7" s="43">
        <v>0.57200158920999999</v>
      </c>
      <c r="BC7" s="43">
        <v>0.469846332097</v>
      </c>
      <c r="BD7" s="34">
        <v>37</v>
      </c>
      <c r="BE7" s="34">
        <v>163</v>
      </c>
      <c r="BF7" s="34">
        <v>169</v>
      </c>
      <c r="BG7" s="35"/>
      <c r="BH7" s="43" t="s">
        <v>1442</v>
      </c>
      <c r="BI7" s="43" t="s">
        <v>1442</v>
      </c>
      <c r="BJ7" s="43" t="s">
        <v>1442</v>
      </c>
      <c r="BK7" s="43" t="s">
        <v>1442</v>
      </c>
      <c r="BL7" s="43" t="s">
        <v>1442</v>
      </c>
      <c r="BM7" s="43" t="s">
        <v>1442</v>
      </c>
      <c r="BN7" s="43" t="e">
        <f>BH7/BK7</f>
        <v>#VALUE!</v>
      </c>
      <c r="BO7" s="43" t="e">
        <f>BI7/BL7</f>
        <v>#VALUE!</v>
      </c>
      <c r="BP7" s="43" t="e">
        <f>BJ7/BM7</f>
        <v>#VALUE!</v>
      </c>
      <c r="BQ7" s="34" t="s">
        <v>1442</v>
      </c>
      <c r="BR7" s="34" t="s">
        <v>1442</v>
      </c>
      <c r="BS7" s="34" t="s">
        <v>1442</v>
      </c>
      <c r="BT7" s="43" t="s">
        <v>1442</v>
      </c>
      <c r="BU7" s="43" t="s">
        <v>1442</v>
      </c>
      <c r="BV7" s="43" t="s">
        <v>1442</v>
      </c>
      <c r="BW7" s="34" t="s">
        <v>1442</v>
      </c>
      <c r="BX7" s="34" t="s">
        <v>1442</v>
      </c>
      <c r="BY7" s="34" t="s">
        <v>1442</v>
      </c>
      <c r="BZ7" s="35"/>
      <c r="CA7" s="43">
        <v>0.13316482650399999</v>
      </c>
      <c r="CB7" s="43">
        <v>0.60981054128300005</v>
      </c>
      <c r="CC7" s="43">
        <v>0.63585938469799996</v>
      </c>
      <c r="CD7" s="43">
        <v>48.845880071899998</v>
      </c>
      <c r="CE7" s="43">
        <v>74.807486256399997</v>
      </c>
      <c r="CF7" s="43">
        <v>56.749273123099996</v>
      </c>
      <c r="CG7" s="43">
        <f>CA7/CD7</f>
        <v>2.7262243265549616E-3</v>
      </c>
      <c r="CH7" s="43">
        <f>CB7/CE7</f>
        <v>8.1517314883820073E-3</v>
      </c>
      <c r="CI7" s="43">
        <f>CC7/CF7</f>
        <v>1.1204714169971828E-2</v>
      </c>
      <c r="CJ7" s="34">
        <v>2767</v>
      </c>
      <c r="CK7" s="34">
        <v>1333</v>
      </c>
      <c r="CL7" s="34">
        <v>446</v>
      </c>
      <c r="CM7" s="43">
        <v>0.82509932553900001</v>
      </c>
      <c r="CN7" s="43">
        <v>0.29780050261300001</v>
      </c>
      <c r="CO7" s="43">
        <v>0.217596906147</v>
      </c>
      <c r="CP7" s="34">
        <v>37</v>
      </c>
      <c r="CQ7" s="34">
        <v>157</v>
      </c>
      <c r="CR7" s="34">
        <v>163</v>
      </c>
      <c r="CS7" s="34"/>
      <c r="CT7" s="43">
        <v>201609101800</v>
      </c>
      <c r="CU7" s="43">
        <v>201609102000</v>
      </c>
      <c r="CV7" s="43">
        <v>3.0031198292459802</v>
      </c>
      <c r="CW7" s="43">
        <v>3.1542693296379101</v>
      </c>
      <c r="CX7" s="43">
        <v>0.49101101418847198</v>
      </c>
      <c r="CY7" s="43">
        <v>271.96480828416799</v>
      </c>
      <c r="CZ7" s="43">
        <v>272.58309266933998</v>
      </c>
      <c r="DA7" s="43">
        <v>6.1700109068312097</v>
      </c>
      <c r="DC7" s="82">
        <f>AQ7*CW7*3600/AT7</f>
        <v>59.006013673408027</v>
      </c>
      <c r="DD7" s="82">
        <f>(CX7/CW7)*DC7</f>
        <v>9.1852025268637387</v>
      </c>
    </row>
    <row r="8" spans="1:108" s="1" customFormat="1" ht="24" customHeight="1" x14ac:dyDescent="0.35">
      <c r="A8" s="3" t="s">
        <v>1042</v>
      </c>
      <c r="B8" s="11">
        <v>33.905982999999999</v>
      </c>
      <c r="C8" s="11">
        <v>-118.40348899999999</v>
      </c>
      <c r="D8" s="31" t="e">
        <f>CONCATENATE(E8,"_",F8,"_",TEXT(G8,"00000"))</f>
        <v>#REF!</v>
      </c>
      <c r="E8" s="31" t="s">
        <v>21</v>
      </c>
      <c r="F8" s="31" t="s">
        <v>22</v>
      </c>
      <c r="G8" s="31" t="e">
        <f>G7+1</f>
        <v>#REF!</v>
      </c>
      <c r="H8" s="11">
        <v>33.905982999999999</v>
      </c>
      <c r="I8" s="11">
        <v>-118.40348899999999</v>
      </c>
      <c r="J8" s="3" t="s">
        <v>30</v>
      </c>
      <c r="K8" s="12" t="s">
        <v>31</v>
      </c>
      <c r="L8" s="12" t="s">
        <v>25</v>
      </c>
      <c r="M8" s="12" t="s">
        <v>35</v>
      </c>
      <c r="N8" s="1" t="s">
        <v>1043</v>
      </c>
      <c r="O8" s="12" t="s">
        <v>32</v>
      </c>
      <c r="P8" s="12" t="s">
        <v>634</v>
      </c>
      <c r="Q8" s="12" t="s">
        <v>33</v>
      </c>
      <c r="R8" s="1" t="s">
        <v>1040</v>
      </c>
      <c r="S8" s="3" t="str">
        <f>CONCATENATE(MID(R8,8,2),"/",MID(R8,10,2),"/",MID(R8,6,2))</f>
        <v>09/10/16</v>
      </c>
      <c r="T8" s="3" t="str">
        <f>CONCATENATE(MID(R8,13,2),":",MID(R8,15,2),":",MID(R8,17,2))</f>
        <v>19:35:31</v>
      </c>
      <c r="U8" s="30"/>
      <c r="V8" s="43">
        <v>0.14318048960400001</v>
      </c>
      <c r="W8" s="43">
        <v>0.84455044610600005</v>
      </c>
      <c r="X8" s="43">
        <v>1.343444732</v>
      </c>
      <c r="Y8" s="43">
        <v>37.761355907899997</v>
      </c>
      <c r="Z8" s="43">
        <v>150.30635382400001</v>
      </c>
      <c r="AA8" s="43">
        <v>141.45303107399999</v>
      </c>
      <c r="AB8" s="43">
        <f>V8/Y8</f>
        <v>3.7917200312726439E-3</v>
      </c>
      <c r="AC8" s="43">
        <f>W8/Z8</f>
        <v>5.6188605778762979E-3</v>
      </c>
      <c r="AD8" s="43">
        <f>X8/AA8</f>
        <v>9.4974616082789207E-3</v>
      </c>
      <c r="AE8" s="34">
        <v>6419</v>
      </c>
      <c r="AF8" s="97">
        <v>2352</v>
      </c>
      <c r="AG8" s="34">
        <v>114</v>
      </c>
      <c r="AH8" s="43">
        <v>0.45386245081600002</v>
      </c>
      <c r="AI8" s="43">
        <v>0.26314137574300001</v>
      </c>
      <c r="AJ8" s="43">
        <v>0.15138380894</v>
      </c>
      <c r="AK8" s="34">
        <v>52</v>
      </c>
      <c r="AL8" s="34">
        <v>357</v>
      </c>
      <c r="AM8" s="34">
        <v>584</v>
      </c>
      <c r="AN8" s="34"/>
      <c r="AO8" s="43">
        <v>7.1224994108799997E-2</v>
      </c>
      <c r="AP8" s="43">
        <v>8.3724219380599998E-2</v>
      </c>
      <c r="AQ8" s="43">
        <v>0.30756913478800002</v>
      </c>
      <c r="AR8" s="43">
        <v>28.4871901036</v>
      </c>
      <c r="AS8" s="43">
        <v>36.834766186300001</v>
      </c>
      <c r="AT8" s="43">
        <v>127.046448199</v>
      </c>
      <c r="AU8" s="43">
        <f>AO8/AR8</f>
        <v>2.5002463861747851E-3</v>
      </c>
      <c r="AV8" s="43">
        <f>AP8/AS8</f>
        <v>2.2729673091216648E-3</v>
      </c>
      <c r="AW8" s="43">
        <f>AQ8/AT8</f>
        <v>2.4209187989752945E-3</v>
      </c>
      <c r="AX8" s="34">
        <v>2782</v>
      </c>
      <c r="AY8" s="17">
        <v>1346</v>
      </c>
      <c r="AZ8" s="34">
        <v>446</v>
      </c>
      <c r="BA8" s="43">
        <v>1.1869662543199999</v>
      </c>
      <c r="BB8" s="43">
        <v>1.21166994034</v>
      </c>
      <c r="BC8" s="43">
        <v>0.94528607291</v>
      </c>
      <c r="BD8" s="34">
        <v>15</v>
      </c>
      <c r="BE8" s="34">
        <v>19</v>
      </c>
      <c r="BF8" s="34">
        <v>84</v>
      </c>
      <c r="BG8" s="35"/>
      <c r="BH8" s="43" t="s">
        <v>1442</v>
      </c>
      <c r="BI8" s="43" t="s">
        <v>1442</v>
      </c>
      <c r="BJ8" s="43" t="s">
        <v>1442</v>
      </c>
      <c r="BK8" s="43" t="s">
        <v>1442</v>
      </c>
      <c r="BL8" s="43" t="s">
        <v>1442</v>
      </c>
      <c r="BM8" s="43" t="s">
        <v>1442</v>
      </c>
      <c r="BN8" s="43" t="e">
        <f>BH8/BK8</f>
        <v>#VALUE!</v>
      </c>
      <c r="BO8" s="43" t="e">
        <f>BI8/BL8</f>
        <v>#VALUE!</v>
      </c>
      <c r="BP8" s="43" t="e">
        <f>BJ8/BM8</f>
        <v>#VALUE!</v>
      </c>
      <c r="BQ8" s="34" t="s">
        <v>1442</v>
      </c>
      <c r="BR8" s="34" t="s">
        <v>1442</v>
      </c>
      <c r="BS8" s="34" t="s">
        <v>1442</v>
      </c>
      <c r="BT8" s="43" t="s">
        <v>1442</v>
      </c>
      <c r="BU8" s="43" t="s">
        <v>1442</v>
      </c>
      <c r="BV8" s="43" t="s">
        <v>1442</v>
      </c>
      <c r="BW8" s="34" t="s">
        <v>1442</v>
      </c>
      <c r="BX8" s="34" t="s">
        <v>1442</v>
      </c>
      <c r="BY8" s="34" t="s">
        <v>1442</v>
      </c>
      <c r="BZ8" s="35"/>
      <c r="CA8" s="43">
        <v>7.1224994108799997E-2</v>
      </c>
      <c r="CB8" s="43">
        <v>8.3724219380599998E-2</v>
      </c>
      <c r="CC8" s="43">
        <v>0.27497893702800003</v>
      </c>
      <c r="CD8" s="43">
        <v>28.4871901036</v>
      </c>
      <c r="CE8" s="43">
        <v>36.834766186300001</v>
      </c>
      <c r="CF8" s="43">
        <v>56.749273123099996</v>
      </c>
      <c r="CG8" s="43">
        <f>CA8/CD8</f>
        <v>2.5002463861747851E-3</v>
      </c>
      <c r="CH8" s="43">
        <f>CB8/CE8</f>
        <v>2.2729673091216648E-3</v>
      </c>
      <c r="CI8" s="43">
        <f>CC8/CF8</f>
        <v>4.8455058874766251E-3</v>
      </c>
      <c r="CJ8" s="34">
        <v>2782</v>
      </c>
      <c r="CK8" s="34">
        <v>1346</v>
      </c>
      <c r="CL8" s="34">
        <v>446</v>
      </c>
      <c r="CM8" s="43">
        <v>1.1869662543199999</v>
      </c>
      <c r="CN8" s="43">
        <v>1.21166994034</v>
      </c>
      <c r="CO8" s="43">
        <v>0.48586706440999999</v>
      </c>
      <c r="CP8" s="34">
        <v>15</v>
      </c>
      <c r="CQ8" s="34">
        <v>19</v>
      </c>
      <c r="CR8" s="34">
        <v>73</v>
      </c>
      <c r="CS8" s="34"/>
      <c r="CT8" s="43">
        <v>201609101800</v>
      </c>
      <c r="CU8" s="43">
        <v>201609102000</v>
      </c>
      <c r="CV8" s="43">
        <v>3.0031198292459802</v>
      </c>
      <c r="CW8" s="43">
        <v>3.1542693296379101</v>
      </c>
      <c r="CX8" s="43">
        <v>0.49101101418847198</v>
      </c>
      <c r="CY8" s="43">
        <v>271.96480828416799</v>
      </c>
      <c r="CZ8" s="43">
        <v>272.58309266933998</v>
      </c>
      <c r="DA8" s="43">
        <v>6.1700109068312097</v>
      </c>
      <c r="DC8" s="82">
        <f>AQ8*CW8*3600/AT8</f>
        <v>27.490427701745819</v>
      </c>
      <c r="DD8" s="82">
        <f>(CX8/CW8)*DC8</f>
        <v>4.279312061110069</v>
      </c>
    </row>
    <row r="9" spans="1:108" s="1" customFormat="1" ht="24" customHeight="1" x14ac:dyDescent="0.35">
      <c r="A9" s="3"/>
      <c r="B9" s="11"/>
      <c r="C9" s="11"/>
      <c r="D9" s="31"/>
      <c r="E9" s="31"/>
      <c r="F9" s="31"/>
      <c r="G9" s="31"/>
      <c r="H9" s="11"/>
      <c r="I9" s="11"/>
      <c r="J9" s="3"/>
      <c r="K9" s="12"/>
      <c r="L9" s="12"/>
      <c r="M9" s="12"/>
      <c r="O9" s="12"/>
      <c r="P9" s="12"/>
      <c r="Q9" s="12"/>
      <c r="S9" s="3"/>
      <c r="T9" s="3"/>
      <c r="U9" s="30"/>
      <c r="V9" s="43"/>
      <c r="W9" s="43"/>
      <c r="X9" s="43"/>
      <c r="Y9" s="43"/>
      <c r="Z9" s="43"/>
      <c r="AA9" s="43"/>
      <c r="AB9" s="43"/>
      <c r="AC9" s="43"/>
      <c r="AD9" s="43"/>
      <c r="AE9" s="34"/>
      <c r="AF9" s="97"/>
      <c r="AG9" s="34"/>
      <c r="AH9" s="43"/>
      <c r="AI9" s="43"/>
      <c r="AJ9" s="43"/>
      <c r="AK9" s="34"/>
      <c r="AL9" s="34"/>
      <c r="AM9" s="34"/>
      <c r="AN9" s="34"/>
      <c r="AO9" s="43"/>
      <c r="AP9" s="43"/>
      <c r="AQ9" s="43"/>
      <c r="AR9" s="43"/>
      <c r="AS9" s="43"/>
      <c r="AT9" s="43"/>
      <c r="AU9" s="43"/>
      <c r="AV9" s="43"/>
      <c r="AW9" s="43"/>
      <c r="AX9" s="34"/>
      <c r="AY9" s="17"/>
      <c r="AZ9" s="34"/>
      <c r="BA9" s="43"/>
      <c r="BB9" s="43"/>
      <c r="BC9" s="43"/>
      <c r="BD9" s="34"/>
      <c r="BE9" s="34"/>
      <c r="BF9" s="34"/>
      <c r="BG9" s="35"/>
      <c r="BH9" s="43"/>
      <c r="BI9" s="43"/>
      <c r="BJ9" s="43"/>
      <c r="BK9" s="43"/>
      <c r="BL9" s="43"/>
      <c r="BM9" s="43"/>
      <c r="BN9" s="43"/>
      <c r="BO9" s="43"/>
      <c r="BP9" s="43"/>
      <c r="BQ9" s="34"/>
      <c r="BR9" s="34"/>
      <c r="BS9" s="34"/>
      <c r="BT9" s="43"/>
      <c r="BU9" s="43"/>
      <c r="BV9" s="43"/>
      <c r="BW9" s="34"/>
      <c r="BX9" s="34"/>
      <c r="BY9" s="34"/>
      <c r="BZ9" s="35"/>
      <c r="CA9" s="43"/>
      <c r="CB9" s="43"/>
      <c r="CC9" s="43"/>
      <c r="CD9" s="43"/>
      <c r="CE9" s="43"/>
      <c r="CF9" s="43"/>
      <c r="CG9" s="43"/>
      <c r="CH9" s="43"/>
      <c r="CI9" s="43"/>
      <c r="CJ9" s="34"/>
      <c r="CK9" s="34"/>
      <c r="CL9" s="34"/>
      <c r="CM9" s="43"/>
      <c r="CN9" s="43"/>
      <c r="CO9" s="43"/>
      <c r="CP9" s="34"/>
      <c r="CQ9" s="34"/>
      <c r="CR9" s="34"/>
      <c r="CS9" s="34"/>
      <c r="CT9" s="82"/>
      <c r="CU9" s="82"/>
      <c r="CV9" s="82"/>
      <c r="CW9" s="82"/>
      <c r="CX9" s="82"/>
      <c r="CY9" s="82"/>
      <c r="CZ9" s="82"/>
      <c r="DA9" s="82"/>
    </row>
    <row r="10" spans="1:108" s="1" customFormat="1" ht="24" customHeight="1" x14ac:dyDescent="0.35">
      <c r="A10" s="3"/>
      <c r="B10" s="11"/>
      <c r="C10" s="11"/>
      <c r="D10" s="31"/>
      <c r="E10" s="31"/>
      <c r="F10" s="31"/>
      <c r="G10" s="31"/>
      <c r="H10" s="11"/>
      <c r="I10" s="11"/>
      <c r="J10" s="3"/>
      <c r="K10" s="12"/>
      <c r="L10" s="12"/>
      <c r="M10" s="12"/>
      <c r="O10" s="12"/>
      <c r="P10" s="12"/>
      <c r="Q10" s="12"/>
      <c r="S10" s="3"/>
      <c r="T10" s="3"/>
      <c r="U10" s="30"/>
      <c r="V10" s="43"/>
      <c r="W10" s="43"/>
      <c r="X10" s="43"/>
      <c r="Y10" s="43"/>
      <c r="Z10" s="43"/>
      <c r="AA10" s="43"/>
      <c r="AB10" s="43"/>
      <c r="AC10" s="43"/>
      <c r="AD10" s="43"/>
      <c r="AE10" s="34"/>
      <c r="AF10" s="97"/>
      <c r="AG10" s="34"/>
      <c r="AH10" s="43"/>
      <c r="AI10" s="43"/>
      <c r="AJ10" s="43"/>
      <c r="AK10" s="34"/>
      <c r="AL10" s="34"/>
      <c r="AM10" s="34"/>
      <c r="AN10" s="34"/>
      <c r="AO10" s="43"/>
      <c r="AP10" s="43"/>
      <c r="AQ10" s="43"/>
      <c r="AR10" s="43"/>
      <c r="AS10" s="43"/>
      <c r="AT10" s="43"/>
      <c r="AU10" s="43"/>
      <c r="AV10" s="43"/>
      <c r="AW10" s="43"/>
      <c r="AX10" s="34"/>
      <c r="AY10" s="17"/>
      <c r="AZ10" s="34"/>
      <c r="BA10" s="43"/>
      <c r="BB10" s="43"/>
      <c r="BC10" s="43"/>
      <c r="BD10" s="34"/>
      <c r="BE10" s="34"/>
      <c r="BF10" s="34"/>
      <c r="BG10" s="35"/>
      <c r="BH10" s="43"/>
      <c r="BI10" s="43"/>
      <c r="BJ10" s="43"/>
      <c r="BK10" s="43"/>
      <c r="BL10" s="43"/>
      <c r="BM10" s="43"/>
      <c r="BN10" s="43"/>
      <c r="BO10" s="43"/>
      <c r="BP10" s="43"/>
      <c r="BQ10" s="34"/>
      <c r="BR10" s="34"/>
      <c r="BS10" s="34"/>
      <c r="BT10" s="43"/>
      <c r="BU10" s="43"/>
      <c r="BV10" s="43"/>
      <c r="BW10" s="34"/>
      <c r="BX10" s="34"/>
      <c r="BY10" s="34"/>
      <c r="BZ10" s="35"/>
      <c r="CA10" s="43"/>
      <c r="CB10" s="43"/>
      <c r="CC10" s="43"/>
      <c r="CD10" s="43"/>
      <c r="CE10" s="43"/>
      <c r="CF10" s="43"/>
      <c r="CG10" s="43"/>
      <c r="CH10" s="43"/>
      <c r="CI10" s="43"/>
      <c r="CJ10" s="34"/>
      <c r="CK10" s="34"/>
      <c r="CL10" s="34"/>
      <c r="CM10" s="43"/>
      <c r="CN10" s="43"/>
      <c r="CO10" s="43"/>
      <c r="CP10" s="34"/>
      <c r="CQ10" s="34"/>
      <c r="CR10" s="34"/>
      <c r="CS10" s="34"/>
      <c r="CT10" s="82"/>
      <c r="CU10" s="82"/>
      <c r="CV10" s="82"/>
      <c r="CW10" s="82"/>
      <c r="CX10" s="82"/>
      <c r="CY10" s="82"/>
      <c r="CZ10" s="82"/>
      <c r="DA10" s="82"/>
    </row>
    <row r="11" spans="1:108" s="1" customFormat="1" ht="24" customHeight="1" x14ac:dyDescent="0.35">
      <c r="A11" s="3"/>
      <c r="B11" s="11"/>
      <c r="C11" s="11"/>
      <c r="D11" s="31"/>
      <c r="E11" s="31"/>
      <c r="F11" s="31"/>
      <c r="G11" s="31"/>
      <c r="H11" s="11"/>
      <c r="I11" s="11"/>
      <c r="J11" s="3"/>
      <c r="K11" s="12"/>
      <c r="L11" s="12"/>
      <c r="M11" s="12"/>
      <c r="O11" s="12"/>
      <c r="P11" s="12"/>
      <c r="Q11" s="12"/>
      <c r="S11" s="3"/>
      <c r="T11" s="3"/>
      <c r="U11" s="30"/>
      <c r="V11" s="43"/>
      <c r="W11" s="43"/>
      <c r="X11" s="43"/>
      <c r="Y11" s="43"/>
      <c r="Z11" s="43"/>
      <c r="AA11" s="43"/>
      <c r="AB11" s="43"/>
      <c r="AC11" s="43"/>
      <c r="AD11" s="43"/>
      <c r="AE11" s="34"/>
      <c r="AF11" s="97"/>
      <c r="AG11" s="34"/>
      <c r="AH11" s="43"/>
      <c r="AI11" s="43"/>
      <c r="AJ11" s="43"/>
      <c r="AK11" s="34"/>
      <c r="AL11" s="34"/>
      <c r="AM11" s="34"/>
      <c r="AN11" s="34"/>
      <c r="AO11" s="43"/>
      <c r="AP11" s="43"/>
      <c r="AQ11" s="43"/>
      <c r="AR11" s="43"/>
      <c r="AS11" s="43"/>
      <c r="AT11" s="43"/>
      <c r="AU11" s="43"/>
      <c r="AV11" s="43"/>
      <c r="AW11" s="43"/>
      <c r="AX11" s="34"/>
      <c r="AY11" s="17"/>
      <c r="AZ11" s="34"/>
      <c r="BA11" s="43"/>
      <c r="BB11" s="43"/>
      <c r="BC11" s="43"/>
      <c r="BD11" s="34"/>
      <c r="BE11" s="34"/>
      <c r="BF11" s="34"/>
      <c r="BG11" s="35"/>
      <c r="BH11" s="43"/>
      <c r="BI11" s="43"/>
      <c r="BJ11" s="43"/>
      <c r="BK11" s="43"/>
      <c r="BL11" s="43"/>
      <c r="BM11" s="43"/>
      <c r="BN11" s="43"/>
      <c r="BO11" s="43"/>
      <c r="BP11" s="43"/>
      <c r="BQ11" s="34"/>
      <c r="BR11" s="34"/>
      <c r="BS11" s="34"/>
      <c r="BT11" s="43"/>
      <c r="BU11" s="43"/>
      <c r="BV11" s="43"/>
      <c r="BW11" s="34"/>
      <c r="BX11" s="34"/>
      <c r="BY11" s="34"/>
      <c r="BZ11" s="35"/>
      <c r="CA11" s="43"/>
      <c r="CB11" s="43"/>
      <c r="CC11" s="43"/>
      <c r="CD11" s="43"/>
      <c r="CE11" s="43"/>
      <c r="CF11" s="43"/>
      <c r="CG11" s="43"/>
      <c r="CH11" s="43"/>
      <c r="CI11" s="43"/>
      <c r="CJ11" s="34"/>
      <c r="CK11" s="34"/>
      <c r="CL11" s="34"/>
      <c r="CM11" s="43"/>
      <c r="CN11" s="43"/>
      <c r="CO11" s="43"/>
      <c r="CP11" s="34"/>
      <c r="CQ11" s="34"/>
      <c r="CR11" s="34"/>
      <c r="CS11" s="34"/>
      <c r="CT11" s="82"/>
      <c r="CU11" s="82"/>
      <c r="CV11" s="82"/>
      <c r="CW11" s="82"/>
      <c r="CX11" s="82"/>
      <c r="CY11" s="82"/>
      <c r="CZ11" s="82"/>
      <c r="DA11" s="82"/>
    </row>
    <row r="12" spans="1:108" s="1" customFormat="1" ht="24" customHeight="1" x14ac:dyDescent="0.35">
      <c r="A12" s="3"/>
      <c r="B12" s="11"/>
      <c r="C12" s="11"/>
      <c r="D12" s="31"/>
      <c r="E12" s="31"/>
      <c r="F12" s="31"/>
      <c r="G12" s="31"/>
      <c r="H12" s="11"/>
      <c r="I12" s="11"/>
      <c r="J12" s="3"/>
      <c r="K12" s="12"/>
      <c r="L12" s="12"/>
      <c r="M12" s="12"/>
      <c r="O12" s="12"/>
      <c r="P12" s="12"/>
      <c r="Q12" s="12"/>
      <c r="S12" s="3"/>
      <c r="T12" s="3"/>
      <c r="U12" s="30"/>
      <c r="V12" s="43"/>
      <c r="W12" s="43"/>
      <c r="X12" s="43"/>
      <c r="Y12" s="43"/>
      <c r="Z12" s="43"/>
      <c r="AA12" s="43"/>
      <c r="AB12" s="43"/>
      <c r="AC12" s="43"/>
      <c r="AD12" s="43"/>
      <c r="AE12" s="34"/>
      <c r="AF12" s="97"/>
      <c r="AG12" s="34"/>
      <c r="AH12" s="43"/>
      <c r="AI12" s="43"/>
      <c r="AJ12" s="43"/>
      <c r="AK12" s="34"/>
      <c r="AL12" s="34"/>
      <c r="AM12" s="34"/>
      <c r="AN12" s="34"/>
      <c r="AO12" s="43"/>
      <c r="AP12" s="43"/>
      <c r="AQ12" s="43"/>
      <c r="AR12" s="43"/>
      <c r="AS12" s="43"/>
      <c r="AT12" s="43"/>
      <c r="AU12" s="43"/>
      <c r="AV12" s="43"/>
      <c r="AW12" s="43"/>
      <c r="AX12" s="34"/>
      <c r="AY12" s="17"/>
      <c r="AZ12" s="34"/>
      <c r="BA12" s="43"/>
      <c r="BB12" s="43"/>
      <c r="BC12" s="43"/>
      <c r="BD12" s="34"/>
      <c r="BE12" s="34"/>
      <c r="BF12" s="34"/>
      <c r="BG12" s="35"/>
      <c r="BH12" s="43"/>
      <c r="BI12" s="43"/>
      <c r="BJ12" s="43"/>
      <c r="BK12" s="43"/>
      <c r="BL12" s="43"/>
      <c r="BM12" s="43"/>
      <c r="BN12" s="43"/>
      <c r="BO12" s="43"/>
      <c r="BP12" s="43"/>
      <c r="BQ12" s="34"/>
      <c r="BR12" s="34"/>
      <c r="BS12" s="34"/>
      <c r="BT12" s="43"/>
      <c r="BU12" s="43"/>
      <c r="BV12" s="43"/>
      <c r="BW12" s="34"/>
      <c r="BX12" s="34"/>
      <c r="BY12" s="34"/>
      <c r="BZ12" s="35"/>
      <c r="CA12" s="43"/>
      <c r="CB12" s="43"/>
      <c r="CC12" s="43"/>
      <c r="CD12" s="43"/>
      <c r="CE12" s="43"/>
      <c r="CF12" s="43"/>
      <c r="CG12" s="43"/>
      <c r="CH12" s="43"/>
      <c r="CI12" s="43"/>
      <c r="CJ12" s="34"/>
      <c r="CK12" s="34"/>
      <c r="CL12" s="34"/>
      <c r="CM12" s="43"/>
      <c r="CN12" s="43"/>
      <c r="CO12" s="43"/>
      <c r="CP12" s="34"/>
      <c r="CQ12" s="34"/>
      <c r="CR12" s="34"/>
      <c r="CS12" s="34"/>
      <c r="CT12" s="82"/>
      <c r="CU12" s="82"/>
      <c r="CV12" s="82"/>
      <c r="CW12" s="82"/>
      <c r="CX12" s="82"/>
      <c r="CY12" s="82"/>
      <c r="CZ12" s="82"/>
      <c r="DA12" s="82"/>
    </row>
    <row r="13" spans="1:108" s="1" customFormat="1" ht="24" customHeight="1" x14ac:dyDescent="0.35">
      <c r="A13" s="3"/>
      <c r="B13" s="11"/>
      <c r="C13" s="11"/>
      <c r="D13" s="31"/>
      <c r="E13" s="31"/>
      <c r="F13" s="31"/>
      <c r="G13" s="31"/>
      <c r="H13" s="11"/>
      <c r="I13" s="11"/>
      <c r="J13" s="3"/>
      <c r="K13" s="12"/>
      <c r="L13" s="12"/>
      <c r="M13" s="12"/>
      <c r="O13" s="12"/>
      <c r="P13" s="12"/>
      <c r="Q13" s="12"/>
      <c r="S13" s="3"/>
      <c r="T13" s="3"/>
      <c r="U13" s="30"/>
      <c r="V13" s="43"/>
      <c r="W13" s="43"/>
      <c r="X13" s="43"/>
      <c r="Y13" s="43"/>
      <c r="Z13" s="43"/>
      <c r="AA13" s="43"/>
      <c r="AB13" s="43"/>
      <c r="AC13" s="43"/>
      <c r="AD13" s="43"/>
      <c r="AE13" s="34"/>
      <c r="AF13" s="97"/>
      <c r="AG13" s="34"/>
      <c r="AH13" s="43"/>
      <c r="AI13" s="43"/>
      <c r="AJ13" s="43"/>
      <c r="AK13" s="34"/>
      <c r="AL13" s="34"/>
      <c r="AM13" s="34"/>
      <c r="AN13" s="34"/>
      <c r="AO13" s="43"/>
      <c r="AP13" s="43"/>
      <c r="AQ13" s="43"/>
      <c r="AR13" s="43"/>
      <c r="AS13" s="43"/>
      <c r="AT13" s="43"/>
      <c r="AU13" s="43"/>
      <c r="AV13" s="43"/>
      <c r="AW13" s="43"/>
      <c r="AX13" s="34"/>
      <c r="AY13" s="17"/>
      <c r="AZ13" s="34"/>
      <c r="BA13" s="43"/>
      <c r="BB13" s="43"/>
      <c r="BC13" s="43"/>
      <c r="BD13" s="34"/>
      <c r="BE13" s="34"/>
      <c r="BF13" s="34"/>
      <c r="BG13" s="35"/>
      <c r="BH13" s="43"/>
      <c r="BI13" s="43"/>
      <c r="BJ13" s="43"/>
      <c r="BK13" s="43"/>
      <c r="BL13" s="43"/>
      <c r="BM13" s="43"/>
      <c r="BN13" s="43"/>
      <c r="BO13" s="43"/>
      <c r="BP13" s="43"/>
      <c r="BQ13" s="34"/>
      <c r="BR13" s="34"/>
      <c r="BS13" s="34"/>
      <c r="BT13" s="43"/>
      <c r="BU13" s="43"/>
      <c r="BV13" s="43"/>
      <c r="BW13" s="34"/>
      <c r="BX13" s="34"/>
      <c r="BY13" s="34"/>
      <c r="BZ13" s="35"/>
      <c r="CA13" s="43"/>
      <c r="CB13" s="43"/>
      <c r="CC13" s="43"/>
      <c r="CD13" s="43"/>
      <c r="CE13" s="43"/>
      <c r="CF13" s="43"/>
      <c r="CG13" s="43"/>
      <c r="CH13" s="43"/>
      <c r="CI13" s="43"/>
      <c r="CJ13" s="34"/>
      <c r="CK13" s="34"/>
      <c r="CL13" s="34"/>
      <c r="CM13" s="43"/>
      <c r="CN13" s="43"/>
      <c r="CO13" s="43"/>
      <c r="CP13" s="34"/>
      <c r="CQ13" s="34"/>
      <c r="CR13" s="34"/>
      <c r="CS13" s="34"/>
      <c r="CT13" s="82"/>
      <c r="CU13" s="82"/>
      <c r="CV13" s="82"/>
      <c r="CW13" s="82"/>
      <c r="CX13" s="82"/>
      <c r="CY13" s="82"/>
      <c r="CZ13" s="82"/>
      <c r="DA13" s="82"/>
    </row>
    <row r="14" spans="1:108" s="1" customFormat="1" ht="24" customHeight="1" x14ac:dyDescent="0.35">
      <c r="A14" s="3"/>
      <c r="B14" s="11"/>
      <c r="C14" s="11"/>
      <c r="D14" s="31"/>
      <c r="E14" s="31"/>
      <c r="F14" s="31"/>
      <c r="G14" s="31"/>
      <c r="H14" s="11"/>
      <c r="I14" s="11"/>
      <c r="J14" s="3"/>
      <c r="K14" s="12"/>
      <c r="L14" s="12"/>
      <c r="M14" s="12"/>
      <c r="O14" s="12"/>
      <c r="P14" s="12"/>
      <c r="Q14" s="12"/>
      <c r="S14" s="3"/>
      <c r="T14" s="3"/>
      <c r="U14" s="30"/>
      <c r="V14" s="43"/>
      <c r="W14" s="43"/>
      <c r="X14" s="43"/>
      <c r="Y14" s="43"/>
      <c r="Z14" s="43"/>
      <c r="AA14" s="43"/>
      <c r="AB14" s="43"/>
      <c r="AC14" s="43"/>
      <c r="AD14" s="43"/>
      <c r="AE14" s="34"/>
      <c r="AF14" s="97"/>
      <c r="AG14" s="34"/>
      <c r="AH14" s="43"/>
      <c r="AI14" s="43"/>
      <c r="AJ14" s="43"/>
      <c r="AK14" s="34"/>
      <c r="AL14" s="34"/>
      <c r="AM14" s="34"/>
      <c r="AN14" s="34"/>
      <c r="AO14" s="43"/>
      <c r="AP14" s="43"/>
      <c r="AQ14" s="43"/>
      <c r="AR14" s="43"/>
      <c r="AS14" s="43"/>
      <c r="AT14" s="43"/>
      <c r="AU14" s="43"/>
      <c r="AV14" s="43"/>
      <c r="AW14" s="43"/>
      <c r="AX14" s="34"/>
      <c r="AY14" s="17"/>
      <c r="AZ14" s="34"/>
      <c r="BA14" s="43"/>
      <c r="BB14" s="43"/>
      <c r="BC14" s="43"/>
      <c r="BD14" s="34"/>
      <c r="BE14" s="34"/>
      <c r="BF14" s="34"/>
      <c r="BG14" s="35"/>
      <c r="BH14" s="43"/>
      <c r="BI14" s="43"/>
      <c r="BJ14" s="43"/>
      <c r="BK14" s="43"/>
      <c r="BL14" s="43"/>
      <c r="BM14" s="43"/>
      <c r="BN14" s="43"/>
      <c r="BO14" s="43"/>
      <c r="BP14" s="43"/>
      <c r="BQ14" s="34"/>
      <c r="BR14" s="34"/>
      <c r="BS14" s="34"/>
      <c r="BT14" s="43"/>
      <c r="BU14" s="43"/>
      <c r="BV14" s="43"/>
      <c r="BW14" s="34"/>
      <c r="BX14" s="34"/>
      <c r="BY14" s="34"/>
      <c r="BZ14" s="35"/>
      <c r="CA14" s="43"/>
      <c r="CB14" s="43"/>
      <c r="CC14" s="43"/>
      <c r="CD14" s="43"/>
      <c r="CE14" s="43"/>
      <c r="CF14" s="43"/>
      <c r="CG14" s="43"/>
      <c r="CH14" s="43"/>
      <c r="CI14" s="43"/>
      <c r="CJ14" s="34"/>
      <c r="CK14" s="34"/>
      <c r="CL14" s="34"/>
      <c r="CM14" s="43"/>
      <c r="CN14" s="43"/>
      <c r="CO14" s="43"/>
      <c r="CP14" s="34"/>
      <c r="CQ14" s="34"/>
      <c r="CR14" s="34"/>
      <c r="CS14" s="34"/>
      <c r="CT14" s="82"/>
      <c r="CU14" s="82"/>
      <c r="CV14" s="82"/>
      <c r="CW14" s="82"/>
      <c r="CX14" s="82"/>
      <c r="CY14" s="82"/>
      <c r="CZ14" s="82"/>
      <c r="DA14" s="82"/>
    </row>
    <row r="15" spans="1:108" s="1" customFormat="1" ht="24" customHeight="1" x14ac:dyDescent="0.35">
      <c r="A15" s="3"/>
      <c r="B15" s="11"/>
      <c r="C15" s="11"/>
      <c r="D15" s="31"/>
      <c r="E15" s="31"/>
      <c r="F15" s="31"/>
      <c r="G15" s="31"/>
      <c r="H15" s="11"/>
      <c r="I15" s="11"/>
      <c r="J15" s="3"/>
      <c r="K15" s="12"/>
      <c r="L15" s="12"/>
      <c r="M15" s="12"/>
      <c r="O15" s="12"/>
      <c r="P15" s="12"/>
      <c r="Q15" s="12"/>
      <c r="S15" s="3"/>
      <c r="T15" s="3"/>
      <c r="U15" s="30"/>
      <c r="V15" s="43"/>
      <c r="W15" s="43"/>
      <c r="X15" s="43"/>
      <c r="Y15" s="43"/>
      <c r="Z15" s="43"/>
      <c r="AA15" s="43"/>
      <c r="AB15" s="43"/>
      <c r="AC15" s="43"/>
      <c r="AD15" s="43"/>
      <c r="AE15" s="34"/>
      <c r="AF15" s="97"/>
      <c r="AG15" s="34"/>
      <c r="AH15" s="43"/>
      <c r="AI15" s="43"/>
      <c r="AJ15" s="43"/>
      <c r="AK15" s="34"/>
      <c r="AL15" s="34"/>
      <c r="AM15" s="34"/>
      <c r="AN15" s="34"/>
      <c r="AO15" s="43"/>
      <c r="AP15" s="43"/>
      <c r="AQ15" s="43"/>
      <c r="AR15" s="43"/>
      <c r="AS15" s="43"/>
      <c r="AT15" s="43"/>
      <c r="AU15" s="43"/>
      <c r="AV15" s="43"/>
      <c r="AW15" s="43"/>
      <c r="AX15" s="34"/>
      <c r="AY15" s="17"/>
      <c r="AZ15" s="34"/>
      <c r="BA15" s="43"/>
      <c r="BB15" s="43"/>
      <c r="BC15" s="43"/>
      <c r="BD15" s="34"/>
      <c r="BE15" s="34"/>
      <c r="BF15" s="34"/>
      <c r="BG15" s="35"/>
      <c r="BH15" s="43"/>
      <c r="BI15" s="43"/>
      <c r="BJ15" s="43"/>
      <c r="BK15" s="43"/>
      <c r="BL15" s="43"/>
      <c r="BM15" s="43"/>
      <c r="BN15" s="43"/>
      <c r="BO15" s="43"/>
      <c r="BP15" s="43"/>
      <c r="BQ15" s="34"/>
      <c r="BR15" s="34"/>
      <c r="BS15" s="34"/>
      <c r="BT15" s="43"/>
      <c r="BU15" s="43"/>
      <c r="BV15" s="43"/>
      <c r="BW15" s="34"/>
      <c r="BX15" s="34"/>
      <c r="BY15" s="34"/>
      <c r="BZ15" s="35"/>
      <c r="CA15" s="43"/>
      <c r="CB15" s="43"/>
      <c r="CC15" s="43"/>
      <c r="CD15" s="43"/>
      <c r="CE15" s="43"/>
      <c r="CF15" s="43"/>
      <c r="CG15" s="43"/>
      <c r="CH15" s="43"/>
      <c r="CI15" s="43"/>
      <c r="CJ15" s="34"/>
      <c r="CK15" s="34"/>
      <c r="CL15" s="34"/>
      <c r="CM15" s="43"/>
      <c r="CN15" s="43"/>
      <c r="CO15" s="43"/>
      <c r="CP15" s="34"/>
      <c r="CQ15" s="34"/>
      <c r="CR15" s="34"/>
      <c r="CS15" s="34"/>
      <c r="CT15" s="82"/>
      <c r="CU15" s="82"/>
      <c r="CV15" s="82"/>
      <c r="CW15" s="82"/>
      <c r="CX15" s="82"/>
      <c r="CY15" s="82"/>
      <c r="CZ15" s="82"/>
      <c r="DA15" s="82"/>
    </row>
    <row r="16" spans="1:108" s="1" customFormat="1" ht="24" customHeight="1" x14ac:dyDescent="0.35">
      <c r="A16" s="3"/>
      <c r="B16" s="11"/>
      <c r="C16" s="11"/>
      <c r="D16" s="31"/>
      <c r="E16" s="31"/>
      <c r="F16" s="31"/>
      <c r="G16" s="31"/>
      <c r="H16" s="11"/>
      <c r="I16" s="11"/>
      <c r="J16" s="3"/>
      <c r="K16" s="12"/>
      <c r="L16" s="12"/>
      <c r="M16" s="12"/>
      <c r="O16" s="12"/>
      <c r="P16" s="12"/>
      <c r="Q16" s="12"/>
      <c r="S16" s="3"/>
      <c r="T16" s="3"/>
      <c r="U16" s="30"/>
      <c r="V16" s="43"/>
      <c r="W16" s="43"/>
      <c r="X16" s="43"/>
      <c r="Y16" s="43"/>
      <c r="Z16" s="43"/>
      <c r="AA16" s="43"/>
      <c r="AB16" s="43"/>
      <c r="AC16" s="43"/>
      <c r="AD16" s="43"/>
      <c r="AE16" s="34"/>
      <c r="AF16" s="97"/>
      <c r="AG16" s="34"/>
      <c r="AH16" s="43"/>
      <c r="AI16" s="43"/>
      <c r="AJ16" s="43"/>
      <c r="AK16" s="34"/>
      <c r="AL16" s="34"/>
      <c r="AM16" s="34"/>
      <c r="AN16" s="34"/>
      <c r="AO16" s="43"/>
      <c r="AP16" s="43"/>
      <c r="AQ16" s="43"/>
      <c r="AR16" s="43"/>
      <c r="AS16" s="43"/>
      <c r="AT16" s="43"/>
      <c r="AU16" s="43"/>
      <c r="AV16" s="43"/>
      <c r="AW16" s="43"/>
      <c r="AX16" s="34"/>
      <c r="AY16" s="17"/>
      <c r="AZ16" s="34"/>
      <c r="BA16" s="43"/>
      <c r="BB16" s="43"/>
      <c r="BC16" s="43"/>
      <c r="BD16" s="34"/>
      <c r="BE16" s="34"/>
      <c r="BF16" s="34"/>
      <c r="BG16" s="35"/>
      <c r="BH16" s="43"/>
      <c r="BI16" s="43"/>
      <c r="BJ16" s="43"/>
      <c r="BK16" s="43"/>
      <c r="BL16" s="43"/>
      <c r="BM16" s="43"/>
      <c r="BN16" s="43"/>
      <c r="BO16" s="43"/>
      <c r="BP16" s="43"/>
      <c r="BQ16" s="34"/>
      <c r="BR16" s="34"/>
      <c r="BS16" s="34"/>
      <c r="BT16" s="43"/>
      <c r="BU16" s="43"/>
      <c r="BV16" s="43"/>
      <c r="BW16" s="34"/>
      <c r="BX16" s="34"/>
      <c r="BY16" s="34"/>
      <c r="BZ16" s="35"/>
      <c r="CA16" s="43"/>
      <c r="CB16" s="43"/>
      <c r="CC16" s="43"/>
      <c r="CD16" s="43"/>
      <c r="CE16" s="43"/>
      <c r="CF16" s="43"/>
      <c r="CG16" s="43"/>
      <c r="CH16" s="43"/>
      <c r="CI16" s="43"/>
      <c r="CJ16" s="34"/>
      <c r="CK16" s="34"/>
      <c r="CL16" s="34"/>
      <c r="CM16" s="43"/>
      <c r="CN16" s="43"/>
      <c r="CO16" s="43"/>
      <c r="CP16" s="34"/>
      <c r="CQ16" s="34"/>
      <c r="CR16" s="34"/>
      <c r="CS16" s="34"/>
      <c r="CT16" s="82"/>
      <c r="CU16" s="82"/>
      <c r="CV16" s="82"/>
      <c r="CW16" s="82"/>
      <c r="CX16" s="82"/>
      <c r="CY16" s="82"/>
      <c r="CZ16" s="82"/>
      <c r="DA16" s="82"/>
    </row>
    <row r="17" spans="1:105" s="1" customFormat="1" ht="24" customHeight="1" x14ac:dyDescent="0.35">
      <c r="A17" s="3"/>
      <c r="B17" s="11"/>
      <c r="C17" s="11"/>
      <c r="D17" s="31"/>
      <c r="E17" s="31"/>
      <c r="F17" s="31"/>
      <c r="G17" s="31"/>
      <c r="H17" s="11"/>
      <c r="I17" s="11"/>
      <c r="J17" s="3"/>
      <c r="K17" s="12"/>
      <c r="L17" s="12"/>
      <c r="M17" s="12"/>
      <c r="O17" s="12"/>
      <c r="P17" s="12"/>
      <c r="Q17" s="12"/>
      <c r="S17" s="3"/>
      <c r="T17" s="3"/>
      <c r="U17" s="30"/>
      <c r="V17" s="43"/>
      <c r="W17" s="43"/>
      <c r="X17" s="43"/>
      <c r="Y17" s="43"/>
      <c r="Z17" s="43"/>
      <c r="AA17" s="43"/>
      <c r="AB17" s="43"/>
      <c r="AC17" s="43"/>
      <c r="AD17" s="43"/>
      <c r="AE17" s="34"/>
      <c r="AF17" s="97"/>
      <c r="AG17" s="34"/>
      <c r="AH17" s="43"/>
      <c r="AI17" s="43"/>
      <c r="AJ17" s="43"/>
      <c r="AK17" s="34"/>
      <c r="AL17" s="34"/>
      <c r="AM17" s="34"/>
      <c r="AN17" s="34"/>
      <c r="AO17" s="43"/>
      <c r="AP17" s="43"/>
      <c r="AQ17" s="43"/>
      <c r="AR17" s="43"/>
      <c r="AS17" s="43"/>
      <c r="AT17" s="43"/>
      <c r="AU17" s="43"/>
      <c r="AV17" s="43"/>
      <c r="AW17" s="43"/>
      <c r="AX17" s="34"/>
      <c r="AY17" s="17"/>
      <c r="AZ17" s="34"/>
      <c r="BA17" s="43"/>
      <c r="BB17" s="43"/>
      <c r="BC17" s="43"/>
      <c r="BD17" s="34"/>
      <c r="BE17" s="34"/>
      <c r="BF17" s="34"/>
      <c r="BG17" s="35"/>
      <c r="BH17" s="43"/>
      <c r="BI17" s="43"/>
      <c r="BJ17" s="43"/>
      <c r="BK17" s="43"/>
      <c r="BL17" s="43"/>
      <c r="BM17" s="43"/>
      <c r="BN17" s="43"/>
      <c r="BO17" s="43"/>
      <c r="BP17" s="43"/>
      <c r="BQ17" s="34"/>
      <c r="BR17" s="34"/>
      <c r="BS17" s="34"/>
      <c r="BT17" s="43"/>
      <c r="BU17" s="43"/>
      <c r="BV17" s="43"/>
      <c r="BW17" s="34"/>
      <c r="BX17" s="34"/>
      <c r="BY17" s="34"/>
      <c r="BZ17" s="35"/>
      <c r="CA17" s="43"/>
      <c r="CB17" s="43"/>
      <c r="CC17" s="43"/>
      <c r="CD17" s="43"/>
      <c r="CE17" s="43"/>
      <c r="CF17" s="43"/>
      <c r="CG17" s="43"/>
      <c r="CH17" s="43"/>
      <c r="CI17" s="43"/>
      <c r="CJ17" s="34"/>
      <c r="CK17" s="34"/>
      <c r="CL17" s="34"/>
      <c r="CM17" s="43"/>
      <c r="CN17" s="43"/>
      <c r="CO17" s="43"/>
      <c r="CP17" s="34"/>
      <c r="CQ17" s="34"/>
      <c r="CR17" s="34"/>
      <c r="CS17" s="34"/>
      <c r="CT17" s="82"/>
      <c r="CU17" s="82"/>
      <c r="CV17" s="82"/>
      <c r="CW17" s="82"/>
      <c r="CX17" s="82"/>
      <c r="CY17" s="82"/>
      <c r="CZ17" s="82"/>
      <c r="DA17" s="82"/>
    </row>
    <row r="18" spans="1:105" s="1" customFormat="1" ht="24" customHeight="1" x14ac:dyDescent="0.35">
      <c r="A18" s="3"/>
      <c r="B18" s="11"/>
      <c r="C18" s="11"/>
      <c r="D18" s="31"/>
      <c r="E18" s="31"/>
      <c r="F18" s="31"/>
      <c r="G18" s="31"/>
      <c r="H18" s="11"/>
      <c r="I18" s="11"/>
      <c r="J18" s="3"/>
      <c r="K18" s="12"/>
      <c r="L18" s="12"/>
      <c r="M18" s="12"/>
      <c r="O18" s="12"/>
      <c r="P18" s="12"/>
      <c r="Q18" s="12"/>
      <c r="S18" s="3"/>
      <c r="T18" s="3"/>
      <c r="U18" s="30"/>
      <c r="V18" s="43"/>
      <c r="W18" s="43"/>
      <c r="X18" s="43"/>
      <c r="Y18" s="43"/>
      <c r="Z18" s="43"/>
      <c r="AA18" s="43"/>
      <c r="AB18" s="43"/>
      <c r="AC18" s="43"/>
      <c r="AD18" s="43"/>
      <c r="AE18" s="34"/>
      <c r="AF18" s="97"/>
      <c r="AG18" s="34"/>
      <c r="AH18" s="43"/>
      <c r="AI18" s="43"/>
      <c r="AJ18" s="43"/>
      <c r="AK18" s="34"/>
      <c r="AL18" s="34"/>
      <c r="AM18" s="34"/>
      <c r="AN18" s="34"/>
      <c r="AO18" s="43"/>
      <c r="AP18" s="43"/>
      <c r="AQ18" s="43"/>
      <c r="AR18" s="43"/>
      <c r="AS18" s="43"/>
      <c r="AT18" s="43"/>
      <c r="AU18" s="43"/>
      <c r="AV18" s="43"/>
      <c r="AW18" s="43"/>
      <c r="AX18" s="34"/>
      <c r="AY18" s="17"/>
      <c r="AZ18" s="34"/>
      <c r="BA18" s="43"/>
      <c r="BB18" s="43"/>
      <c r="BC18" s="43"/>
      <c r="BD18" s="34"/>
      <c r="BE18" s="34"/>
      <c r="BF18" s="34"/>
      <c r="BG18" s="35"/>
      <c r="BH18" s="43"/>
      <c r="BI18" s="43"/>
      <c r="BJ18" s="43"/>
      <c r="BK18" s="43"/>
      <c r="BL18" s="43"/>
      <c r="BM18" s="43"/>
      <c r="BN18" s="43"/>
      <c r="BO18" s="43"/>
      <c r="BP18" s="43"/>
      <c r="BQ18" s="34"/>
      <c r="BR18" s="34"/>
      <c r="BS18" s="34"/>
      <c r="BT18" s="43"/>
      <c r="BU18" s="43"/>
      <c r="BV18" s="43"/>
      <c r="BW18" s="34"/>
      <c r="BX18" s="34"/>
      <c r="BY18" s="34"/>
      <c r="BZ18" s="35"/>
      <c r="CA18" s="43"/>
      <c r="CB18" s="43"/>
      <c r="CC18" s="43"/>
      <c r="CD18" s="43"/>
      <c r="CE18" s="43"/>
      <c r="CF18" s="43"/>
      <c r="CG18" s="43"/>
      <c r="CH18" s="43"/>
      <c r="CI18" s="43"/>
      <c r="CJ18" s="34"/>
      <c r="CK18" s="34"/>
      <c r="CL18" s="34"/>
      <c r="CM18" s="43"/>
      <c r="CN18" s="43"/>
      <c r="CO18" s="43"/>
      <c r="CP18" s="34"/>
      <c r="CQ18" s="34"/>
      <c r="CR18" s="34"/>
      <c r="CS18" s="34"/>
      <c r="CT18" s="82"/>
      <c r="CU18" s="82"/>
      <c r="CV18" s="82"/>
      <c r="CW18" s="82"/>
      <c r="CX18" s="82"/>
      <c r="CY18" s="82"/>
      <c r="CZ18" s="82"/>
      <c r="DA18" s="82"/>
    </row>
    <row r="19" spans="1:105" s="1" customFormat="1" ht="24" customHeight="1" x14ac:dyDescent="0.35">
      <c r="A19" s="3"/>
      <c r="B19" s="11"/>
      <c r="C19" s="11"/>
      <c r="D19" s="31"/>
      <c r="E19" s="31"/>
      <c r="F19" s="31"/>
      <c r="G19" s="31"/>
      <c r="H19" s="11"/>
      <c r="I19" s="11"/>
      <c r="J19" s="3"/>
      <c r="K19" s="12"/>
      <c r="L19" s="12"/>
      <c r="M19" s="12"/>
      <c r="O19" s="12"/>
      <c r="P19" s="12"/>
      <c r="Q19" s="12"/>
      <c r="S19" s="3"/>
      <c r="T19" s="3"/>
      <c r="U19" s="30"/>
      <c r="V19" s="43"/>
      <c r="W19" s="43"/>
      <c r="X19" s="43"/>
      <c r="Y19" s="43"/>
      <c r="Z19" s="43"/>
      <c r="AA19" s="43"/>
      <c r="AB19" s="43"/>
      <c r="AC19" s="43"/>
      <c r="AD19" s="43"/>
      <c r="AE19" s="34"/>
      <c r="AF19" s="97"/>
      <c r="AG19" s="34"/>
      <c r="AH19" s="43"/>
      <c r="AI19" s="43"/>
      <c r="AJ19" s="43"/>
      <c r="AK19" s="34"/>
      <c r="AL19" s="34"/>
      <c r="AM19" s="34"/>
      <c r="AN19" s="34"/>
      <c r="AO19" s="43"/>
      <c r="AP19" s="43"/>
      <c r="AQ19" s="43"/>
      <c r="AR19" s="43"/>
      <c r="AS19" s="43"/>
      <c r="AT19" s="43"/>
      <c r="AU19" s="43"/>
      <c r="AV19" s="43"/>
      <c r="AW19" s="43"/>
      <c r="AX19" s="34"/>
      <c r="AY19" s="17"/>
      <c r="AZ19" s="34"/>
      <c r="BA19" s="43"/>
      <c r="BB19" s="43"/>
      <c r="BC19" s="43"/>
      <c r="BD19" s="34"/>
      <c r="BE19" s="34"/>
      <c r="BF19" s="34"/>
      <c r="BG19" s="35"/>
      <c r="BH19" s="43"/>
      <c r="BI19" s="43"/>
      <c r="BJ19" s="43"/>
      <c r="BK19" s="43"/>
      <c r="BL19" s="43"/>
      <c r="BM19" s="43"/>
      <c r="BN19" s="43"/>
      <c r="BO19" s="43"/>
      <c r="BP19" s="43"/>
      <c r="BQ19" s="34"/>
      <c r="BR19" s="34"/>
      <c r="BS19" s="34"/>
      <c r="BT19" s="43"/>
      <c r="BU19" s="43"/>
      <c r="BV19" s="43"/>
      <c r="BW19" s="34"/>
      <c r="BX19" s="34"/>
      <c r="BY19" s="34"/>
      <c r="BZ19" s="35"/>
      <c r="CA19" s="43"/>
      <c r="CB19" s="43"/>
      <c r="CC19" s="43"/>
      <c r="CD19" s="43"/>
      <c r="CE19" s="43"/>
      <c r="CF19" s="43"/>
      <c r="CG19" s="43"/>
      <c r="CH19" s="43"/>
      <c r="CI19" s="43"/>
      <c r="CJ19" s="34"/>
      <c r="CK19" s="34"/>
      <c r="CL19" s="34"/>
      <c r="CM19" s="43"/>
      <c r="CN19" s="43"/>
      <c r="CO19" s="43"/>
      <c r="CP19" s="34"/>
      <c r="CQ19" s="34"/>
      <c r="CR19" s="34"/>
      <c r="CS19" s="34"/>
      <c r="CT19" s="82"/>
      <c r="CU19" s="82"/>
      <c r="CV19" s="82"/>
      <c r="CW19" s="82"/>
      <c r="CX19" s="82"/>
      <c r="CY19" s="82"/>
      <c r="CZ19" s="82"/>
      <c r="DA19" s="82"/>
    </row>
    <row r="20" spans="1:105" s="1" customFormat="1" ht="24" customHeight="1" x14ac:dyDescent="0.35">
      <c r="A20" s="3"/>
      <c r="B20" s="11"/>
      <c r="C20" s="11"/>
      <c r="D20" s="31"/>
      <c r="E20" s="31"/>
      <c r="F20" s="31"/>
      <c r="G20" s="31"/>
      <c r="H20" s="11"/>
      <c r="I20" s="11"/>
      <c r="J20" s="3"/>
      <c r="K20" s="12"/>
      <c r="L20" s="12"/>
      <c r="M20" s="12"/>
      <c r="O20" s="12"/>
      <c r="P20" s="12"/>
      <c r="Q20" s="12"/>
      <c r="S20" s="3"/>
      <c r="T20" s="3"/>
      <c r="U20" s="30"/>
      <c r="V20" s="43"/>
      <c r="W20" s="43"/>
      <c r="X20" s="43"/>
      <c r="Y20" s="43"/>
      <c r="Z20" s="43"/>
      <c r="AA20" s="43"/>
      <c r="AB20" s="43"/>
      <c r="AC20" s="43"/>
      <c r="AD20" s="43"/>
      <c r="AE20" s="34"/>
      <c r="AF20" s="97"/>
      <c r="AG20" s="34"/>
      <c r="AH20" s="43"/>
      <c r="AI20" s="43"/>
      <c r="AJ20" s="43"/>
      <c r="AK20" s="34"/>
      <c r="AL20" s="34"/>
      <c r="AM20" s="34"/>
      <c r="AN20" s="34"/>
      <c r="AO20" s="43"/>
      <c r="AP20" s="43"/>
      <c r="AQ20" s="43"/>
      <c r="AR20" s="43"/>
      <c r="AS20" s="43"/>
      <c r="AT20" s="43"/>
      <c r="AU20" s="43"/>
      <c r="AV20" s="43"/>
      <c r="AW20" s="43"/>
      <c r="AX20" s="34"/>
      <c r="AY20" s="17"/>
      <c r="AZ20" s="34"/>
      <c r="BA20" s="43"/>
      <c r="BB20" s="43"/>
      <c r="BC20" s="43"/>
      <c r="BD20" s="34"/>
      <c r="BE20" s="34"/>
      <c r="BF20" s="34"/>
      <c r="BG20" s="35"/>
      <c r="BH20" s="43"/>
      <c r="BI20" s="43"/>
      <c r="BJ20" s="43"/>
      <c r="BK20" s="43"/>
      <c r="BL20" s="43"/>
      <c r="BM20" s="43"/>
      <c r="BN20" s="43"/>
      <c r="BO20" s="43"/>
      <c r="BP20" s="43"/>
      <c r="BQ20" s="34"/>
      <c r="BR20" s="34"/>
      <c r="BS20" s="34"/>
      <c r="BT20" s="43"/>
      <c r="BU20" s="43"/>
      <c r="BV20" s="43"/>
      <c r="BW20" s="34"/>
      <c r="BX20" s="34"/>
      <c r="BY20" s="34"/>
      <c r="BZ20" s="35"/>
      <c r="CA20" s="43"/>
      <c r="CB20" s="43"/>
      <c r="CC20" s="43"/>
      <c r="CD20" s="43"/>
      <c r="CE20" s="43"/>
      <c r="CF20" s="43"/>
      <c r="CG20" s="43"/>
      <c r="CH20" s="43"/>
      <c r="CI20" s="43"/>
      <c r="CJ20" s="34"/>
      <c r="CK20" s="34"/>
      <c r="CL20" s="34"/>
      <c r="CM20" s="43"/>
      <c r="CN20" s="43"/>
      <c r="CO20" s="43"/>
      <c r="CP20" s="34"/>
      <c r="CQ20" s="34"/>
      <c r="CR20" s="34"/>
      <c r="CS20" s="34"/>
      <c r="CT20" s="82"/>
      <c r="CU20" s="82"/>
      <c r="CV20" s="82"/>
      <c r="CW20" s="82"/>
      <c r="CX20" s="82"/>
      <c r="CY20" s="82"/>
      <c r="CZ20" s="82"/>
      <c r="DA20" s="82"/>
    </row>
    <row r="21" spans="1:105" s="1" customFormat="1" ht="24" customHeight="1" x14ac:dyDescent="0.35">
      <c r="A21" s="3"/>
      <c r="B21" s="11"/>
      <c r="C21" s="11"/>
      <c r="D21" s="31"/>
      <c r="E21" s="31"/>
      <c r="F21" s="31"/>
      <c r="G21" s="31"/>
      <c r="H21" s="11"/>
      <c r="I21" s="11"/>
      <c r="J21" s="3"/>
      <c r="K21" s="12"/>
      <c r="L21" s="12"/>
      <c r="M21" s="12"/>
      <c r="O21" s="12"/>
      <c r="P21" s="12"/>
      <c r="Q21" s="12"/>
      <c r="S21" s="3"/>
      <c r="T21" s="3"/>
      <c r="U21" s="30"/>
      <c r="V21" s="43"/>
      <c r="W21" s="43"/>
      <c r="X21" s="43"/>
      <c r="Y21" s="43"/>
      <c r="Z21" s="43"/>
      <c r="AA21" s="43"/>
      <c r="AB21" s="43"/>
      <c r="AC21" s="43"/>
      <c r="AD21" s="43"/>
      <c r="AE21" s="34"/>
      <c r="AF21" s="97"/>
      <c r="AG21" s="34"/>
      <c r="AH21" s="43"/>
      <c r="AI21" s="43"/>
      <c r="AJ21" s="43"/>
      <c r="AK21" s="34"/>
      <c r="AL21" s="34"/>
      <c r="AM21" s="34"/>
      <c r="AN21" s="34"/>
      <c r="AO21" s="43"/>
      <c r="AP21" s="43"/>
      <c r="AQ21" s="43"/>
      <c r="AR21" s="43"/>
      <c r="AS21" s="43"/>
      <c r="AT21" s="43"/>
      <c r="AU21" s="43"/>
      <c r="AV21" s="43"/>
      <c r="AW21" s="43"/>
      <c r="AX21" s="34"/>
      <c r="AY21" s="17"/>
      <c r="AZ21" s="34"/>
      <c r="BA21" s="43"/>
      <c r="BB21" s="43"/>
      <c r="BC21" s="43"/>
      <c r="BD21" s="34"/>
      <c r="BE21" s="34"/>
      <c r="BF21" s="34"/>
      <c r="BG21" s="35"/>
      <c r="BH21" s="43"/>
      <c r="BI21" s="43"/>
      <c r="BJ21" s="43"/>
      <c r="BK21" s="43"/>
      <c r="BL21" s="43"/>
      <c r="BM21" s="43"/>
      <c r="BN21" s="43"/>
      <c r="BO21" s="43"/>
      <c r="BP21" s="43"/>
      <c r="BQ21" s="34"/>
      <c r="BR21" s="34"/>
      <c r="BS21" s="34"/>
      <c r="BT21" s="43"/>
      <c r="BU21" s="43"/>
      <c r="BV21" s="43"/>
      <c r="BW21" s="34"/>
      <c r="BX21" s="34"/>
      <c r="BY21" s="34"/>
      <c r="BZ21" s="35"/>
      <c r="CA21" s="43"/>
      <c r="CB21" s="43"/>
      <c r="CC21" s="43"/>
      <c r="CD21" s="43"/>
      <c r="CE21" s="43"/>
      <c r="CF21" s="43"/>
      <c r="CG21" s="43"/>
      <c r="CH21" s="43"/>
      <c r="CI21" s="43"/>
      <c r="CJ21" s="34"/>
      <c r="CK21" s="34"/>
      <c r="CL21" s="34"/>
      <c r="CM21" s="43"/>
      <c r="CN21" s="43"/>
      <c r="CO21" s="43"/>
      <c r="CP21" s="34"/>
      <c r="CQ21" s="34"/>
      <c r="CR21" s="34"/>
      <c r="CS21" s="34"/>
      <c r="CT21" s="82"/>
      <c r="CU21" s="82"/>
      <c r="CV21" s="82"/>
      <c r="CW21" s="82"/>
      <c r="CX21" s="82"/>
      <c r="CY21" s="82"/>
      <c r="CZ21" s="82"/>
      <c r="DA21" s="82"/>
    </row>
    <row r="22" spans="1:105" s="1" customFormat="1" ht="24" customHeight="1" x14ac:dyDescent="0.35">
      <c r="A22" s="3"/>
      <c r="B22" s="11"/>
      <c r="C22" s="11"/>
      <c r="D22" s="31"/>
      <c r="E22" s="31"/>
      <c r="F22" s="31"/>
      <c r="G22" s="31"/>
      <c r="H22" s="11"/>
      <c r="I22" s="11"/>
      <c r="J22" s="3"/>
      <c r="K22" s="12"/>
      <c r="L22" s="12"/>
      <c r="M22" s="12"/>
      <c r="O22" s="12"/>
      <c r="P22" s="12"/>
      <c r="Q22" s="12"/>
      <c r="S22" s="3"/>
      <c r="T22" s="3"/>
      <c r="U22" s="30"/>
      <c r="V22" s="43"/>
      <c r="W22" s="43"/>
      <c r="X22" s="43"/>
      <c r="Y22" s="43"/>
      <c r="Z22" s="43"/>
      <c r="AA22" s="43"/>
      <c r="AB22" s="43"/>
      <c r="AC22" s="43"/>
      <c r="AD22" s="43"/>
      <c r="AE22" s="34"/>
      <c r="AF22" s="97"/>
      <c r="AG22" s="34"/>
      <c r="AH22" s="43"/>
      <c r="AI22" s="43"/>
      <c r="AJ22" s="43"/>
      <c r="AK22" s="34"/>
      <c r="AL22" s="34"/>
      <c r="AM22" s="34"/>
      <c r="AN22" s="34"/>
      <c r="AO22" s="43"/>
      <c r="AP22" s="43"/>
      <c r="AQ22" s="43"/>
      <c r="AR22" s="43"/>
      <c r="AS22" s="43"/>
      <c r="AT22" s="43"/>
      <c r="AU22" s="43"/>
      <c r="AV22" s="43"/>
      <c r="AW22" s="43"/>
      <c r="AX22" s="34"/>
      <c r="AY22" s="17"/>
      <c r="AZ22" s="34"/>
      <c r="BA22" s="43"/>
      <c r="BB22" s="43"/>
      <c r="BC22" s="43"/>
      <c r="BD22" s="34"/>
      <c r="BE22" s="34"/>
      <c r="BF22" s="34"/>
      <c r="BG22" s="35"/>
      <c r="BH22" s="43"/>
      <c r="BI22" s="43"/>
      <c r="BJ22" s="43"/>
      <c r="BK22" s="43"/>
      <c r="BL22" s="43"/>
      <c r="BM22" s="43"/>
      <c r="BN22" s="43"/>
      <c r="BO22" s="43"/>
      <c r="BP22" s="43"/>
      <c r="BQ22" s="34"/>
      <c r="BR22" s="34"/>
      <c r="BS22" s="34"/>
      <c r="BT22" s="43"/>
      <c r="BU22" s="43"/>
      <c r="BV22" s="43"/>
      <c r="BW22" s="34"/>
      <c r="BX22" s="34"/>
      <c r="BY22" s="34"/>
      <c r="BZ22" s="35"/>
      <c r="CA22" s="43"/>
      <c r="CB22" s="43"/>
      <c r="CC22" s="43"/>
      <c r="CD22" s="43"/>
      <c r="CE22" s="43"/>
      <c r="CF22" s="43"/>
      <c r="CG22" s="43"/>
      <c r="CH22" s="43"/>
      <c r="CI22" s="43"/>
      <c r="CJ22" s="34"/>
      <c r="CK22" s="34"/>
      <c r="CL22" s="34"/>
      <c r="CM22" s="43"/>
      <c r="CN22" s="43"/>
      <c r="CO22" s="43"/>
      <c r="CP22" s="34"/>
      <c r="CQ22" s="34"/>
      <c r="CR22" s="34"/>
      <c r="CS22" s="34"/>
      <c r="CT22" s="82"/>
      <c r="CU22" s="82"/>
      <c r="CV22" s="82"/>
      <c r="CW22" s="82"/>
      <c r="CX22" s="82"/>
      <c r="CY22" s="82"/>
      <c r="CZ22" s="82"/>
      <c r="DA22" s="82"/>
    </row>
    <row r="23" spans="1:105" s="1" customFormat="1" ht="24" customHeight="1" x14ac:dyDescent="0.35">
      <c r="A23" s="3"/>
      <c r="B23" s="11"/>
      <c r="C23" s="11"/>
      <c r="D23" s="31"/>
      <c r="E23" s="31"/>
      <c r="F23" s="31"/>
      <c r="G23" s="31"/>
      <c r="H23" s="11"/>
      <c r="I23" s="11"/>
      <c r="J23" s="3"/>
      <c r="K23" s="12"/>
      <c r="L23" s="12"/>
      <c r="M23" s="12"/>
      <c r="O23" s="12"/>
      <c r="P23" s="12"/>
      <c r="Q23" s="12"/>
      <c r="S23" s="3"/>
      <c r="T23" s="3"/>
      <c r="U23" s="30"/>
      <c r="V23" s="43"/>
      <c r="W23" s="43"/>
      <c r="X23" s="43"/>
      <c r="Y23" s="43"/>
      <c r="Z23" s="43"/>
      <c r="AA23" s="43"/>
      <c r="AB23" s="43"/>
      <c r="AC23" s="43"/>
      <c r="AD23" s="43"/>
      <c r="AE23" s="34"/>
      <c r="AF23" s="97"/>
      <c r="AG23" s="34"/>
      <c r="AH23" s="43"/>
      <c r="AI23" s="43"/>
      <c r="AJ23" s="43"/>
      <c r="AK23" s="34"/>
      <c r="AL23" s="34"/>
      <c r="AM23" s="34"/>
      <c r="AN23" s="34"/>
      <c r="AO23" s="43"/>
      <c r="AP23" s="43"/>
      <c r="AQ23" s="43"/>
      <c r="AR23" s="43"/>
      <c r="AS23" s="43"/>
      <c r="AT23" s="43"/>
      <c r="AU23" s="43"/>
      <c r="AV23" s="43"/>
      <c r="AW23" s="43"/>
      <c r="AX23" s="34"/>
      <c r="AY23" s="17"/>
      <c r="AZ23" s="34"/>
      <c r="BA23" s="43"/>
      <c r="BB23" s="43"/>
      <c r="BC23" s="43"/>
      <c r="BD23" s="34"/>
      <c r="BE23" s="34"/>
      <c r="BF23" s="34"/>
      <c r="BG23" s="35"/>
      <c r="BH23" s="43"/>
      <c r="BI23" s="43"/>
      <c r="BJ23" s="43"/>
      <c r="BK23" s="43"/>
      <c r="BL23" s="43"/>
      <c r="BM23" s="43"/>
      <c r="BN23" s="43"/>
      <c r="BO23" s="43"/>
      <c r="BP23" s="43"/>
      <c r="BQ23" s="34"/>
      <c r="BR23" s="34"/>
      <c r="BS23" s="34"/>
      <c r="BT23" s="43"/>
      <c r="BU23" s="43"/>
      <c r="BV23" s="43"/>
      <c r="BW23" s="34"/>
      <c r="BX23" s="34"/>
      <c r="BY23" s="34"/>
      <c r="BZ23" s="35"/>
      <c r="CA23" s="43"/>
      <c r="CB23" s="43"/>
      <c r="CC23" s="43"/>
      <c r="CD23" s="43"/>
      <c r="CE23" s="43"/>
      <c r="CF23" s="43"/>
      <c r="CG23" s="43"/>
      <c r="CH23" s="43"/>
      <c r="CI23" s="43"/>
      <c r="CJ23" s="34"/>
      <c r="CK23" s="34"/>
      <c r="CL23" s="34"/>
      <c r="CM23" s="43"/>
      <c r="CN23" s="43"/>
      <c r="CO23" s="43"/>
      <c r="CP23" s="34"/>
      <c r="CQ23" s="34"/>
      <c r="CR23" s="34"/>
      <c r="CS23" s="34"/>
      <c r="CT23" s="82"/>
      <c r="CU23" s="82"/>
      <c r="CV23" s="82"/>
      <c r="CW23" s="82"/>
      <c r="CX23" s="82"/>
      <c r="CY23" s="82"/>
      <c r="CZ23" s="82"/>
      <c r="DA23" s="82"/>
    </row>
    <row r="24" spans="1:105" s="1" customFormat="1" ht="24" customHeight="1" x14ac:dyDescent="0.35">
      <c r="A24" s="3"/>
      <c r="B24" s="11"/>
      <c r="C24" s="11"/>
      <c r="D24" s="31"/>
      <c r="E24" s="31"/>
      <c r="F24" s="31"/>
      <c r="G24" s="31"/>
      <c r="H24" s="11"/>
      <c r="I24" s="11"/>
      <c r="J24" s="3"/>
      <c r="K24" s="12"/>
      <c r="L24" s="12"/>
      <c r="M24" s="12"/>
      <c r="O24" s="12"/>
      <c r="P24" s="12"/>
      <c r="Q24" s="12"/>
      <c r="S24" s="3"/>
      <c r="T24" s="3"/>
      <c r="U24" s="30"/>
      <c r="V24" s="43"/>
      <c r="W24" s="43"/>
      <c r="X24" s="43"/>
      <c r="Y24" s="43"/>
      <c r="Z24" s="43"/>
      <c r="AA24" s="43"/>
      <c r="AB24" s="43"/>
      <c r="AC24" s="43"/>
      <c r="AD24" s="43"/>
      <c r="AE24" s="34"/>
      <c r="AF24" s="97"/>
      <c r="AG24" s="34"/>
      <c r="AH24" s="43"/>
      <c r="AI24" s="43"/>
      <c r="AJ24" s="43"/>
      <c r="AK24" s="34"/>
      <c r="AL24" s="34"/>
      <c r="AM24" s="34"/>
      <c r="AN24" s="34"/>
      <c r="AO24" s="43"/>
      <c r="AP24" s="43"/>
      <c r="AQ24" s="43"/>
      <c r="AR24" s="43"/>
      <c r="AS24" s="43"/>
      <c r="AT24" s="43"/>
      <c r="AU24" s="43"/>
      <c r="AV24" s="43"/>
      <c r="AW24" s="43"/>
      <c r="AX24" s="34"/>
      <c r="AY24" s="17"/>
      <c r="AZ24" s="34"/>
      <c r="BA24" s="43"/>
      <c r="BB24" s="43"/>
      <c r="BC24" s="43"/>
      <c r="BD24" s="34"/>
      <c r="BE24" s="34"/>
      <c r="BF24" s="34"/>
      <c r="BG24" s="35"/>
      <c r="BH24" s="43"/>
      <c r="BI24" s="43"/>
      <c r="BJ24" s="43"/>
      <c r="BK24" s="43"/>
      <c r="BL24" s="43"/>
      <c r="BM24" s="43"/>
      <c r="BN24" s="43"/>
      <c r="BO24" s="43"/>
      <c r="BP24" s="43"/>
      <c r="BQ24" s="34"/>
      <c r="BR24" s="34"/>
      <c r="BS24" s="34"/>
      <c r="BT24" s="43"/>
      <c r="BU24" s="43"/>
      <c r="BV24" s="43"/>
      <c r="BW24" s="34"/>
      <c r="BX24" s="34"/>
      <c r="BY24" s="34"/>
      <c r="BZ24" s="35"/>
      <c r="CA24" s="43"/>
      <c r="CB24" s="43"/>
      <c r="CC24" s="43"/>
      <c r="CD24" s="43"/>
      <c r="CE24" s="43"/>
      <c r="CF24" s="43"/>
      <c r="CG24" s="43"/>
      <c r="CH24" s="43"/>
      <c r="CI24" s="43"/>
      <c r="CJ24" s="34"/>
      <c r="CK24" s="34"/>
      <c r="CL24" s="34"/>
      <c r="CM24" s="43"/>
      <c r="CN24" s="43"/>
      <c r="CO24" s="43"/>
      <c r="CP24" s="34"/>
      <c r="CQ24" s="34"/>
      <c r="CR24" s="34"/>
      <c r="CS24" s="34"/>
      <c r="CT24" s="82"/>
      <c r="CU24" s="82"/>
      <c r="CV24" s="82"/>
      <c r="CW24" s="82"/>
      <c r="CX24" s="82"/>
      <c r="CY24" s="82"/>
      <c r="CZ24" s="82"/>
      <c r="DA24" s="82"/>
    </row>
    <row r="25" spans="1:105" s="1" customFormat="1" ht="24" customHeight="1" x14ac:dyDescent="0.35">
      <c r="A25" s="3"/>
      <c r="B25" s="11"/>
      <c r="C25" s="11"/>
      <c r="D25" s="31"/>
      <c r="E25" s="31"/>
      <c r="F25" s="31"/>
      <c r="G25" s="31"/>
      <c r="H25" s="11"/>
      <c r="I25" s="11"/>
      <c r="J25" s="3"/>
      <c r="K25" s="12"/>
      <c r="L25" s="12"/>
      <c r="M25" s="12"/>
      <c r="O25" s="12"/>
      <c r="P25" s="12"/>
      <c r="Q25" s="12"/>
      <c r="S25" s="3"/>
      <c r="T25" s="3"/>
      <c r="U25" s="30"/>
      <c r="V25" s="43"/>
      <c r="W25" s="43"/>
      <c r="X25" s="43"/>
      <c r="Y25" s="43"/>
      <c r="Z25" s="43"/>
      <c r="AA25" s="43"/>
      <c r="AB25" s="43"/>
      <c r="AC25" s="43"/>
      <c r="AD25" s="43"/>
      <c r="AE25" s="34"/>
      <c r="AF25" s="97"/>
      <c r="AG25" s="34"/>
      <c r="AH25" s="43"/>
      <c r="AI25" s="43"/>
      <c r="AJ25" s="43"/>
      <c r="AK25" s="34"/>
      <c r="AL25" s="34"/>
      <c r="AM25" s="34"/>
      <c r="AN25" s="34"/>
      <c r="AO25" s="43"/>
      <c r="AP25" s="43"/>
      <c r="AQ25" s="43"/>
      <c r="AR25" s="43"/>
      <c r="AS25" s="43"/>
      <c r="AT25" s="43"/>
      <c r="AU25" s="43"/>
      <c r="AV25" s="43"/>
      <c r="AW25" s="43"/>
      <c r="AX25" s="34"/>
      <c r="AY25" s="17"/>
      <c r="AZ25" s="34"/>
      <c r="BA25" s="43"/>
      <c r="BB25" s="43"/>
      <c r="BC25" s="43"/>
      <c r="BD25" s="34"/>
      <c r="BE25" s="34"/>
      <c r="BF25" s="34"/>
      <c r="BG25" s="35"/>
      <c r="BH25" s="43"/>
      <c r="BI25" s="43"/>
      <c r="BJ25" s="43"/>
      <c r="BK25" s="43"/>
      <c r="BL25" s="43"/>
      <c r="BM25" s="43"/>
      <c r="BN25" s="43"/>
      <c r="BO25" s="43"/>
      <c r="BP25" s="43"/>
      <c r="BQ25" s="34"/>
      <c r="BR25" s="34"/>
      <c r="BS25" s="34"/>
      <c r="BT25" s="43"/>
      <c r="BU25" s="43"/>
      <c r="BV25" s="43"/>
      <c r="BW25" s="34"/>
      <c r="BX25" s="34"/>
      <c r="BY25" s="34"/>
      <c r="BZ25" s="35"/>
      <c r="CA25" s="43"/>
      <c r="CB25" s="43"/>
      <c r="CC25" s="43"/>
      <c r="CD25" s="43"/>
      <c r="CE25" s="43"/>
      <c r="CF25" s="43"/>
      <c r="CG25" s="43"/>
      <c r="CH25" s="43"/>
      <c r="CI25" s="43"/>
      <c r="CJ25" s="34"/>
      <c r="CK25" s="34"/>
      <c r="CL25" s="34"/>
      <c r="CM25" s="43"/>
      <c r="CN25" s="43"/>
      <c r="CO25" s="43"/>
      <c r="CP25" s="34"/>
      <c r="CQ25" s="34"/>
      <c r="CR25" s="34"/>
      <c r="CS25" s="34"/>
      <c r="CT25" s="82"/>
      <c r="CU25" s="82"/>
      <c r="CV25" s="82"/>
      <c r="CW25" s="82"/>
      <c r="CX25" s="82"/>
      <c r="CY25" s="82"/>
      <c r="CZ25" s="82"/>
      <c r="DA25" s="82"/>
    </row>
    <row r="26" spans="1:105" s="1" customFormat="1" ht="24" customHeight="1" x14ac:dyDescent="0.35">
      <c r="A26" s="3"/>
      <c r="B26" s="11"/>
      <c r="C26" s="11"/>
      <c r="D26" s="31"/>
      <c r="E26" s="31"/>
      <c r="F26" s="31"/>
      <c r="G26" s="31"/>
      <c r="H26" s="11"/>
      <c r="I26" s="11"/>
      <c r="J26" s="3"/>
      <c r="K26" s="12"/>
      <c r="L26" s="12"/>
      <c r="M26" s="12"/>
      <c r="O26" s="12"/>
      <c r="P26" s="12"/>
      <c r="Q26" s="12"/>
      <c r="S26" s="3"/>
      <c r="T26" s="3"/>
      <c r="U26" s="30"/>
      <c r="V26" s="43"/>
      <c r="W26" s="43"/>
      <c r="X26" s="43"/>
      <c r="Y26" s="43"/>
      <c r="Z26" s="43"/>
      <c r="AA26" s="43"/>
      <c r="AB26" s="43"/>
      <c r="AC26" s="43"/>
      <c r="AD26" s="43"/>
      <c r="AE26" s="34"/>
      <c r="AF26" s="97"/>
      <c r="AG26" s="34"/>
      <c r="AH26" s="43"/>
      <c r="AI26" s="43"/>
      <c r="AJ26" s="43"/>
      <c r="AK26" s="34"/>
      <c r="AL26" s="34"/>
      <c r="AM26" s="34"/>
      <c r="AN26" s="34"/>
      <c r="AO26" s="43"/>
      <c r="AP26" s="43"/>
      <c r="AQ26" s="43"/>
      <c r="AR26" s="43"/>
      <c r="AS26" s="43"/>
      <c r="AT26" s="43"/>
      <c r="AU26" s="43"/>
      <c r="AV26" s="43"/>
      <c r="AW26" s="43"/>
      <c r="AX26" s="34"/>
      <c r="AY26" s="17"/>
      <c r="AZ26" s="34"/>
      <c r="BA26" s="43"/>
      <c r="BB26" s="43"/>
      <c r="BC26" s="43"/>
      <c r="BD26" s="34"/>
      <c r="BE26" s="34"/>
      <c r="BF26" s="34"/>
      <c r="BG26" s="35"/>
      <c r="BH26" s="43"/>
      <c r="BI26" s="43"/>
      <c r="BJ26" s="43"/>
      <c r="BK26" s="43"/>
      <c r="BL26" s="43"/>
      <c r="BM26" s="43"/>
      <c r="BN26" s="43"/>
      <c r="BO26" s="43"/>
      <c r="BP26" s="43"/>
      <c r="BQ26" s="34"/>
      <c r="BR26" s="34"/>
      <c r="BS26" s="34"/>
      <c r="BT26" s="43"/>
      <c r="BU26" s="43"/>
      <c r="BV26" s="43"/>
      <c r="BW26" s="34"/>
      <c r="BX26" s="34"/>
      <c r="BY26" s="34"/>
      <c r="BZ26" s="35"/>
      <c r="CA26" s="43"/>
      <c r="CB26" s="43"/>
      <c r="CC26" s="43"/>
      <c r="CD26" s="43"/>
      <c r="CE26" s="43"/>
      <c r="CF26" s="43"/>
      <c r="CG26" s="43"/>
      <c r="CH26" s="43"/>
      <c r="CI26" s="43"/>
      <c r="CJ26" s="34"/>
      <c r="CK26" s="34"/>
      <c r="CL26" s="34"/>
      <c r="CM26" s="43"/>
      <c r="CN26" s="43"/>
      <c r="CO26" s="43"/>
      <c r="CP26" s="34"/>
      <c r="CQ26" s="34"/>
      <c r="CR26" s="34"/>
      <c r="CS26" s="34"/>
      <c r="CT26" s="82"/>
      <c r="CU26" s="82"/>
      <c r="CV26" s="82"/>
      <c r="CW26" s="82"/>
      <c r="CX26" s="82"/>
      <c r="CY26" s="82"/>
      <c r="CZ26" s="82"/>
      <c r="DA26" s="82"/>
    </row>
    <row r="27" spans="1:105" s="1" customFormat="1" ht="24" customHeight="1" x14ac:dyDescent="0.35">
      <c r="A27" s="3"/>
      <c r="B27" s="11"/>
      <c r="C27" s="11"/>
      <c r="D27" s="31"/>
      <c r="E27" s="31"/>
      <c r="F27" s="31"/>
      <c r="G27" s="31"/>
      <c r="H27" s="11"/>
      <c r="I27" s="11"/>
      <c r="J27" s="3"/>
      <c r="K27" s="12"/>
      <c r="L27" s="12"/>
      <c r="M27" s="12"/>
      <c r="O27" s="12"/>
      <c r="P27" s="12"/>
      <c r="Q27" s="12"/>
      <c r="S27" s="3"/>
      <c r="T27" s="3"/>
      <c r="U27" s="30"/>
      <c r="V27" s="43"/>
      <c r="W27" s="43"/>
      <c r="X27" s="43"/>
      <c r="Y27" s="43"/>
      <c r="Z27" s="43"/>
      <c r="AA27" s="43"/>
      <c r="AB27" s="43"/>
      <c r="AC27" s="43"/>
      <c r="AD27" s="43"/>
      <c r="AE27" s="34"/>
      <c r="AF27" s="97"/>
      <c r="AG27" s="34"/>
      <c r="AH27" s="43"/>
      <c r="AI27" s="43"/>
      <c r="AJ27" s="43"/>
      <c r="AK27" s="34"/>
      <c r="AL27" s="34"/>
      <c r="AM27" s="34"/>
      <c r="AN27" s="34"/>
      <c r="AO27" s="43"/>
      <c r="AP27" s="43"/>
      <c r="AQ27" s="43"/>
      <c r="AR27" s="43"/>
      <c r="AS27" s="43"/>
      <c r="AT27" s="43"/>
      <c r="AU27" s="43"/>
      <c r="AV27" s="43"/>
      <c r="AW27" s="43"/>
      <c r="AX27" s="34"/>
      <c r="AY27" s="17"/>
      <c r="AZ27" s="34"/>
      <c r="BA27" s="43"/>
      <c r="BB27" s="43"/>
      <c r="BC27" s="43"/>
      <c r="BD27" s="34"/>
      <c r="BE27" s="34"/>
      <c r="BF27" s="34"/>
      <c r="BG27" s="35"/>
      <c r="BH27" s="43"/>
      <c r="BI27" s="43"/>
      <c r="BJ27" s="43"/>
      <c r="BK27" s="43"/>
      <c r="BL27" s="43"/>
      <c r="BM27" s="43"/>
      <c r="BN27" s="43"/>
      <c r="BO27" s="43"/>
      <c r="BP27" s="43"/>
      <c r="BQ27" s="34"/>
      <c r="BR27" s="34"/>
      <c r="BS27" s="34"/>
      <c r="BT27" s="43"/>
      <c r="BU27" s="43"/>
      <c r="BV27" s="43"/>
      <c r="BW27" s="34"/>
      <c r="BX27" s="34"/>
      <c r="BY27" s="34"/>
      <c r="BZ27" s="35"/>
      <c r="CA27" s="43"/>
      <c r="CB27" s="43"/>
      <c r="CC27" s="43"/>
      <c r="CD27" s="43"/>
      <c r="CE27" s="43"/>
      <c r="CF27" s="43"/>
      <c r="CG27" s="43"/>
      <c r="CH27" s="43"/>
      <c r="CI27" s="43"/>
      <c r="CJ27" s="34"/>
      <c r="CK27" s="34"/>
      <c r="CL27" s="34"/>
      <c r="CM27" s="43"/>
      <c r="CN27" s="43"/>
      <c r="CO27" s="43"/>
      <c r="CP27" s="34"/>
      <c r="CQ27" s="34"/>
      <c r="CR27" s="34"/>
      <c r="CS27" s="34"/>
      <c r="CT27" s="82"/>
      <c r="CU27" s="82"/>
      <c r="CV27" s="82"/>
      <c r="CW27" s="82"/>
      <c r="CX27" s="82"/>
      <c r="CY27" s="82"/>
      <c r="CZ27" s="82"/>
      <c r="DA27" s="82"/>
    </row>
    <row r="28" spans="1:105" s="1" customFormat="1" ht="24" customHeight="1" x14ac:dyDescent="0.35">
      <c r="A28" s="3"/>
      <c r="B28" s="11"/>
      <c r="C28" s="11"/>
      <c r="D28" s="31"/>
      <c r="E28" s="31"/>
      <c r="F28" s="31"/>
      <c r="G28" s="31"/>
      <c r="H28" s="11"/>
      <c r="I28" s="11"/>
      <c r="J28" s="3"/>
      <c r="K28" s="12"/>
      <c r="L28" s="12"/>
      <c r="M28" s="12"/>
      <c r="O28" s="12"/>
      <c r="P28" s="12"/>
      <c r="Q28" s="12"/>
      <c r="S28" s="3"/>
      <c r="T28" s="3"/>
      <c r="U28" s="30"/>
      <c r="V28" s="43"/>
      <c r="W28" s="43"/>
      <c r="X28" s="43"/>
      <c r="Y28" s="43"/>
      <c r="Z28" s="43"/>
      <c r="AA28" s="43"/>
      <c r="AB28" s="43"/>
      <c r="AC28" s="43"/>
      <c r="AD28" s="43"/>
      <c r="AE28" s="34"/>
      <c r="AF28" s="97"/>
      <c r="AG28" s="34"/>
      <c r="AH28" s="43"/>
      <c r="AI28" s="43"/>
      <c r="AJ28" s="43"/>
      <c r="AK28" s="34"/>
      <c r="AL28" s="34"/>
      <c r="AM28" s="34"/>
      <c r="AN28" s="34"/>
      <c r="AO28" s="43"/>
      <c r="AP28" s="43"/>
      <c r="AQ28" s="43"/>
      <c r="AR28" s="43"/>
      <c r="AS28" s="43"/>
      <c r="AT28" s="43"/>
      <c r="AU28" s="43"/>
      <c r="AV28" s="43"/>
      <c r="AW28" s="43"/>
      <c r="AX28" s="34"/>
      <c r="AY28" s="17"/>
      <c r="AZ28" s="34"/>
      <c r="BA28" s="43"/>
      <c r="BB28" s="43"/>
      <c r="BC28" s="43"/>
      <c r="BD28" s="34"/>
      <c r="BE28" s="34"/>
      <c r="BF28" s="34"/>
      <c r="BG28" s="35"/>
      <c r="BH28" s="43"/>
      <c r="BI28" s="43"/>
      <c r="BJ28" s="43"/>
      <c r="BK28" s="43"/>
      <c r="BL28" s="43"/>
      <c r="BM28" s="43"/>
      <c r="BN28" s="43"/>
      <c r="BO28" s="43"/>
      <c r="BP28" s="43"/>
      <c r="BQ28" s="34"/>
      <c r="BR28" s="34"/>
      <c r="BS28" s="34"/>
      <c r="BT28" s="43"/>
      <c r="BU28" s="43"/>
      <c r="BV28" s="43"/>
      <c r="BW28" s="34"/>
      <c r="BX28" s="34"/>
      <c r="BY28" s="34"/>
      <c r="BZ28" s="35"/>
      <c r="CA28" s="43"/>
      <c r="CB28" s="43"/>
      <c r="CC28" s="43"/>
      <c r="CD28" s="43"/>
      <c r="CE28" s="43"/>
      <c r="CF28" s="43"/>
      <c r="CG28" s="43"/>
      <c r="CH28" s="43"/>
      <c r="CI28" s="43"/>
      <c r="CJ28" s="34"/>
      <c r="CK28" s="34"/>
      <c r="CL28" s="34"/>
      <c r="CM28" s="43"/>
      <c r="CN28" s="43"/>
      <c r="CO28" s="43"/>
      <c r="CP28" s="34"/>
      <c r="CQ28" s="34"/>
      <c r="CR28" s="34"/>
      <c r="CS28" s="34"/>
      <c r="CT28" s="82"/>
      <c r="CU28" s="82"/>
      <c r="CV28" s="82"/>
      <c r="CW28" s="82"/>
      <c r="CX28" s="82"/>
      <c r="CY28" s="82"/>
      <c r="CZ28" s="82"/>
      <c r="DA28" s="82"/>
    </row>
    <row r="29" spans="1:105" s="1" customFormat="1" ht="24" customHeight="1" x14ac:dyDescent="0.35">
      <c r="A29" s="3"/>
      <c r="B29" s="11"/>
      <c r="C29" s="11"/>
      <c r="D29" s="31"/>
      <c r="E29" s="31"/>
      <c r="F29" s="31"/>
      <c r="G29" s="31"/>
      <c r="H29" s="11"/>
      <c r="I29" s="11"/>
      <c r="J29" s="3"/>
      <c r="K29" s="12"/>
      <c r="L29" s="12"/>
      <c r="M29" s="12"/>
      <c r="O29" s="12"/>
      <c r="P29" s="12"/>
      <c r="Q29" s="12"/>
      <c r="S29" s="3"/>
      <c r="T29" s="3"/>
      <c r="U29" s="30"/>
      <c r="V29" s="43"/>
      <c r="W29" s="43"/>
      <c r="X29" s="43"/>
      <c r="Y29" s="43"/>
      <c r="Z29" s="43"/>
      <c r="AA29" s="43"/>
      <c r="AB29" s="43"/>
      <c r="AC29" s="43"/>
      <c r="AD29" s="43"/>
      <c r="AE29" s="34"/>
      <c r="AF29" s="97"/>
      <c r="AG29" s="34"/>
      <c r="AH29" s="43"/>
      <c r="AI29" s="43"/>
      <c r="AJ29" s="43"/>
      <c r="AK29" s="34"/>
      <c r="AL29" s="34"/>
      <c r="AM29" s="34"/>
      <c r="AN29" s="34"/>
      <c r="AO29" s="43"/>
      <c r="AP29" s="43"/>
      <c r="AQ29" s="43"/>
      <c r="AR29" s="43"/>
      <c r="AS29" s="43"/>
      <c r="AT29" s="43"/>
      <c r="AU29" s="43"/>
      <c r="AV29" s="43"/>
      <c r="AW29" s="43"/>
      <c r="AX29" s="34"/>
      <c r="AY29" s="17"/>
      <c r="AZ29" s="34"/>
      <c r="BA29" s="43"/>
      <c r="BB29" s="43"/>
      <c r="BC29" s="43"/>
      <c r="BD29" s="34"/>
      <c r="BE29" s="34"/>
      <c r="BF29" s="34"/>
      <c r="BG29" s="35"/>
      <c r="BH29" s="43"/>
      <c r="BI29" s="43"/>
      <c r="BJ29" s="43"/>
      <c r="BK29" s="43"/>
      <c r="BL29" s="43"/>
      <c r="BM29" s="43"/>
      <c r="BN29" s="43"/>
      <c r="BO29" s="43"/>
      <c r="BP29" s="43"/>
      <c r="BQ29" s="34"/>
      <c r="BR29" s="34"/>
      <c r="BS29" s="34"/>
      <c r="BT29" s="43"/>
      <c r="BU29" s="43"/>
      <c r="BV29" s="43"/>
      <c r="BW29" s="34"/>
      <c r="BX29" s="34"/>
      <c r="BY29" s="34"/>
      <c r="BZ29" s="35"/>
      <c r="CA29" s="43"/>
      <c r="CB29" s="43"/>
      <c r="CC29" s="43"/>
      <c r="CD29" s="43"/>
      <c r="CE29" s="43"/>
      <c r="CF29" s="43"/>
      <c r="CG29" s="43"/>
      <c r="CH29" s="43"/>
      <c r="CI29" s="43"/>
      <c r="CJ29" s="34"/>
      <c r="CK29" s="34"/>
      <c r="CL29" s="34"/>
      <c r="CM29" s="43"/>
      <c r="CN29" s="43"/>
      <c r="CO29" s="43"/>
      <c r="CP29" s="34"/>
      <c r="CQ29" s="34"/>
      <c r="CR29" s="34"/>
      <c r="CS29" s="34"/>
      <c r="CT29" s="82"/>
      <c r="CU29" s="82"/>
      <c r="CV29" s="82"/>
      <c r="CW29" s="82"/>
      <c r="CX29" s="82"/>
      <c r="CY29" s="82"/>
      <c r="CZ29" s="82"/>
      <c r="DA29" s="82"/>
    </row>
    <row r="30" spans="1:105" s="1" customFormat="1" ht="24" customHeight="1" x14ac:dyDescent="0.35">
      <c r="A30" s="3"/>
      <c r="B30" s="11"/>
      <c r="C30" s="11"/>
      <c r="D30" s="31"/>
      <c r="E30" s="31"/>
      <c r="F30" s="31"/>
      <c r="G30" s="31"/>
      <c r="H30" s="11"/>
      <c r="I30" s="11"/>
      <c r="J30" s="3"/>
      <c r="K30" s="12"/>
      <c r="L30" s="12"/>
      <c r="M30" s="12"/>
      <c r="O30" s="12"/>
      <c r="P30" s="12"/>
      <c r="Q30" s="12"/>
      <c r="S30" s="3"/>
      <c r="T30" s="3"/>
      <c r="U30" s="30"/>
      <c r="V30" s="43"/>
      <c r="W30" s="43"/>
      <c r="X30" s="43"/>
      <c r="Y30" s="43"/>
      <c r="Z30" s="43"/>
      <c r="AA30" s="43"/>
      <c r="AB30" s="43"/>
      <c r="AC30" s="43"/>
      <c r="AD30" s="43"/>
      <c r="AE30" s="34"/>
      <c r="AF30" s="97"/>
      <c r="AG30" s="34"/>
      <c r="AH30" s="43"/>
      <c r="AI30" s="43"/>
      <c r="AJ30" s="43"/>
      <c r="AK30" s="34"/>
      <c r="AL30" s="34"/>
      <c r="AM30" s="34"/>
      <c r="AN30" s="34"/>
      <c r="AO30" s="43"/>
      <c r="AP30" s="43"/>
      <c r="AQ30" s="43"/>
      <c r="AR30" s="43"/>
      <c r="AS30" s="43"/>
      <c r="AT30" s="43"/>
      <c r="AU30" s="43"/>
      <c r="AV30" s="43"/>
      <c r="AW30" s="43"/>
      <c r="AX30" s="34"/>
      <c r="AY30" s="17"/>
      <c r="AZ30" s="34"/>
      <c r="BA30" s="43"/>
      <c r="BB30" s="43"/>
      <c r="BC30" s="43"/>
      <c r="BD30" s="34"/>
      <c r="BE30" s="34"/>
      <c r="BF30" s="34"/>
      <c r="BG30" s="35"/>
      <c r="BH30" s="43"/>
      <c r="BI30" s="43"/>
      <c r="BJ30" s="43"/>
      <c r="BK30" s="43"/>
      <c r="BL30" s="43"/>
      <c r="BM30" s="43"/>
      <c r="BN30" s="43"/>
      <c r="BO30" s="43"/>
      <c r="BP30" s="43"/>
      <c r="BQ30" s="34"/>
      <c r="BR30" s="34"/>
      <c r="BS30" s="34"/>
      <c r="BT30" s="43"/>
      <c r="BU30" s="43"/>
      <c r="BV30" s="43"/>
      <c r="BW30" s="34"/>
      <c r="BX30" s="34"/>
      <c r="BY30" s="34"/>
      <c r="BZ30" s="35"/>
      <c r="CA30" s="43"/>
      <c r="CB30" s="43"/>
      <c r="CC30" s="43"/>
      <c r="CD30" s="43"/>
      <c r="CE30" s="43"/>
      <c r="CF30" s="43"/>
      <c r="CG30" s="43"/>
      <c r="CH30" s="43"/>
      <c r="CI30" s="43"/>
      <c r="CJ30" s="34"/>
      <c r="CK30" s="34"/>
      <c r="CL30" s="34"/>
      <c r="CM30" s="43"/>
      <c r="CN30" s="43"/>
      <c r="CO30" s="43"/>
      <c r="CP30" s="34"/>
      <c r="CQ30" s="34"/>
      <c r="CR30" s="34"/>
      <c r="CS30" s="34"/>
      <c r="CT30" s="82"/>
      <c r="CU30" s="82"/>
      <c r="CV30" s="82"/>
      <c r="CW30" s="82"/>
      <c r="CX30" s="82"/>
      <c r="CY30" s="82"/>
      <c r="CZ30" s="82"/>
      <c r="DA30" s="82"/>
    </row>
    <row r="31" spans="1:105" s="1" customFormat="1" ht="24" customHeight="1" x14ac:dyDescent="0.35">
      <c r="A31" s="3"/>
      <c r="B31" s="11"/>
      <c r="C31" s="11"/>
      <c r="D31" s="31"/>
      <c r="E31" s="31"/>
      <c r="F31" s="31"/>
      <c r="G31" s="31"/>
      <c r="H31" s="11"/>
      <c r="I31" s="11"/>
      <c r="J31" s="3"/>
      <c r="K31" s="12"/>
      <c r="L31" s="12"/>
      <c r="M31" s="12"/>
      <c r="O31" s="12"/>
      <c r="P31" s="12"/>
      <c r="Q31" s="12"/>
      <c r="S31" s="3"/>
      <c r="T31" s="3"/>
      <c r="U31" s="30"/>
      <c r="V31" s="43"/>
      <c r="W31" s="43"/>
      <c r="X31" s="43"/>
      <c r="Y31" s="43"/>
      <c r="Z31" s="43"/>
      <c r="AA31" s="43"/>
      <c r="AB31" s="43"/>
      <c r="AC31" s="43"/>
      <c r="AD31" s="43"/>
      <c r="AE31" s="34"/>
      <c r="AF31" s="97"/>
      <c r="AG31" s="34"/>
      <c r="AH31" s="43"/>
      <c r="AI31" s="43"/>
      <c r="AJ31" s="43"/>
      <c r="AK31" s="34"/>
      <c r="AL31" s="34"/>
      <c r="AM31" s="34"/>
      <c r="AN31" s="34"/>
      <c r="AO31" s="43"/>
      <c r="AP31" s="43"/>
      <c r="AQ31" s="43"/>
      <c r="AR31" s="43"/>
      <c r="AS31" s="43"/>
      <c r="AT31" s="43"/>
      <c r="AU31" s="43"/>
      <c r="AV31" s="43"/>
      <c r="AW31" s="43"/>
      <c r="AX31" s="34"/>
      <c r="AY31" s="17"/>
      <c r="AZ31" s="34"/>
      <c r="BA31" s="43"/>
      <c r="BB31" s="43"/>
      <c r="BC31" s="43"/>
      <c r="BD31" s="34"/>
      <c r="BE31" s="34"/>
      <c r="BF31" s="34"/>
      <c r="BG31" s="35"/>
      <c r="BH31" s="43"/>
      <c r="BI31" s="43"/>
      <c r="BJ31" s="43"/>
      <c r="BK31" s="43"/>
      <c r="BL31" s="43"/>
      <c r="BM31" s="43"/>
      <c r="BN31" s="43"/>
      <c r="BO31" s="43"/>
      <c r="BP31" s="43"/>
      <c r="BQ31" s="34"/>
      <c r="BR31" s="34"/>
      <c r="BS31" s="34"/>
      <c r="BT31" s="43"/>
      <c r="BU31" s="43"/>
      <c r="BV31" s="43"/>
      <c r="BW31" s="34"/>
      <c r="BX31" s="34"/>
      <c r="BY31" s="34"/>
      <c r="BZ31" s="35"/>
      <c r="CA31" s="43"/>
      <c r="CB31" s="43"/>
      <c r="CC31" s="43"/>
      <c r="CD31" s="43"/>
      <c r="CE31" s="43"/>
      <c r="CF31" s="43"/>
      <c r="CG31" s="43"/>
      <c r="CH31" s="43"/>
      <c r="CI31" s="43"/>
      <c r="CJ31" s="34"/>
      <c r="CK31" s="34"/>
      <c r="CL31" s="34"/>
      <c r="CM31" s="43"/>
      <c r="CN31" s="43"/>
      <c r="CO31" s="43"/>
      <c r="CP31" s="34"/>
      <c r="CQ31" s="34"/>
      <c r="CR31" s="34"/>
      <c r="CS31" s="34"/>
      <c r="CT31" s="82"/>
      <c r="CU31" s="82"/>
      <c r="CV31" s="82"/>
      <c r="CW31" s="82"/>
      <c r="CX31" s="82"/>
      <c r="CY31" s="82"/>
      <c r="CZ31" s="82"/>
      <c r="DA31" s="82"/>
    </row>
    <row r="32" spans="1:105" s="1" customFormat="1" ht="24" customHeight="1" x14ac:dyDescent="0.35">
      <c r="A32" s="3"/>
      <c r="B32" s="11"/>
      <c r="C32" s="11"/>
      <c r="D32" s="31"/>
      <c r="E32" s="31"/>
      <c r="F32" s="31"/>
      <c r="G32" s="31"/>
      <c r="H32" s="11"/>
      <c r="I32" s="11"/>
      <c r="J32" s="3"/>
      <c r="K32" s="12"/>
      <c r="L32" s="12"/>
      <c r="M32" s="12"/>
      <c r="O32" s="12"/>
      <c r="P32" s="12"/>
      <c r="Q32" s="12"/>
      <c r="S32" s="3"/>
      <c r="T32" s="3"/>
      <c r="U32" s="30"/>
      <c r="V32" s="43"/>
      <c r="W32" s="43"/>
      <c r="X32" s="43"/>
      <c r="Y32" s="43"/>
      <c r="Z32" s="43"/>
      <c r="AA32" s="43"/>
      <c r="AB32" s="43"/>
      <c r="AC32" s="43"/>
      <c r="AD32" s="43"/>
      <c r="AE32" s="34"/>
      <c r="AF32" s="97"/>
      <c r="AG32" s="34"/>
      <c r="AH32" s="43"/>
      <c r="AI32" s="43"/>
      <c r="AJ32" s="43"/>
      <c r="AK32" s="34"/>
      <c r="AL32" s="34"/>
      <c r="AM32" s="34"/>
      <c r="AN32" s="34"/>
      <c r="AO32" s="43"/>
      <c r="AP32" s="43"/>
      <c r="AQ32" s="43"/>
      <c r="AR32" s="43"/>
      <c r="AS32" s="43"/>
      <c r="AT32" s="43"/>
      <c r="AU32" s="43"/>
      <c r="AV32" s="43"/>
      <c r="AW32" s="43"/>
      <c r="AX32" s="34"/>
      <c r="AY32" s="17"/>
      <c r="AZ32" s="34"/>
      <c r="BA32" s="43"/>
      <c r="BB32" s="43"/>
      <c r="BC32" s="43"/>
      <c r="BD32" s="34"/>
      <c r="BE32" s="34"/>
      <c r="BF32" s="34"/>
      <c r="BG32" s="35"/>
      <c r="BH32" s="43"/>
      <c r="BI32" s="43"/>
      <c r="BJ32" s="43"/>
      <c r="BK32" s="43"/>
      <c r="BL32" s="43"/>
      <c r="BM32" s="43"/>
      <c r="BN32" s="43"/>
      <c r="BO32" s="43"/>
      <c r="BP32" s="43"/>
      <c r="BQ32" s="34"/>
      <c r="BR32" s="34"/>
      <c r="BS32" s="34"/>
      <c r="BT32" s="43"/>
      <c r="BU32" s="43"/>
      <c r="BV32" s="43"/>
      <c r="BW32" s="34"/>
      <c r="BX32" s="34"/>
      <c r="BY32" s="34"/>
      <c r="BZ32" s="35"/>
      <c r="CA32" s="43"/>
      <c r="CB32" s="43"/>
      <c r="CC32" s="43"/>
      <c r="CD32" s="43"/>
      <c r="CE32" s="43"/>
      <c r="CF32" s="43"/>
      <c r="CG32" s="43"/>
      <c r="CH32" s="43"/>
      <c r="CI32" s="43"/>
      <c r="CJ32" s="34"/>
      <c r="CK32" s="34"/>
      <c r="CL32" s="34"/>
      <c r="CM32" s="43"/>
      <c r="CN32" s="43"/>
      <c r="CO32" s="43"/>
      <c r="CP32" s="34"/>
      <c r="CQ32" s="34"/>
      <c r="CR32" s="34"/>
      <c r="CS32" s="34"/>
      <c r="CT32" s="82"/>
      <c r="CU32" s="82"/>
      <c r="CV32" s="82"/>
      <c r="CW32" s="82"/>
      <c r="CX32" s="82"/>
      <c r="CY32" s="82"/>
      <c r="CZ32" s="82"/>
      <c r="DA32" s="82"/>
    </row>
    <row r="33" spans="1:105" s="1" customFormat="1" ht="24" customHeight="1" x14ac:dyDescent="0.35">
      <c r="A33" s="3"/>
      <c r="B33" s="11"/>
      <c r="C33" s="11"/>
      <c r="D33" s="31"/>
      <c r="E33" s="31"/>
      <c r="F33" s="31"/>
      <c r="G33" s="31"/>
      <c r="H33" s="11"/>
      <c r="I33" s="11"/>
      <c r="J33" s="3"/>
      <c r="K33" s="12"/>
      <c r="L33" s="12"/>
      <c r="M33" s="12"/>
      <c r="O33" s="12"/>
      <c r="P33" s="12"/>
      <c r="Q33" s="12"/>
      <c r="S33" s="3"/>
      <c r="T33" s="3"/>
      <c r="U33" s="30"/>
      <c r="V33" s="43"/>
      <c r="W33" s="43"/>
      <c r="X33" s="43"/>
      <c r="Y33" s="43"/>
      <c r="Z33" s="43"/>
      <c r="AA33" s="43"/>
      <c r="AB33" s="43"/>
      <c r="AC33" s="43"/>
      <c r="AD33" s="43"/>
      <c r="AE33" s="34"/>
      <c r="AF33" s="97"/>
      <c r="AG33" s="34"/>
      <c r="AH33" s="43"/>
      <c r="AI33" s="43"/>
      <c r="AJ33" s="43"/>
      <c r="AK33" s="34"/>
      <c r="AL33" s="34"/>
      <c r="AM33" s="34"/>
      <c r="AN33" s="34"/>
      <c r="AO33" s="43"/>
      <c r="AP33" s="43"/>
      <c r="AQ33" s="43"/>
      <c r="AR33" s="43"/>
      <c r="AS33" s="43"/>
      <c r="AT33" s="43"/>
      <c r="AU33" s="43"/>
      <c r="AV33" s="43"/>
      <c r="AW33" s="43"/>
      <c r="AX33" s="34"/>
      <c r="AY33" s="17"/>
      <c r="AZ33" s="34"/>
      <c r="BA33" s="43"/>
      <c r="BB33" s="43"/>
      <c r="BC33" s="43"/>
      <c r="BD33" s="34"/>
      <c r="BE33" s="34"/>
      <c r="BF33" s="34"/>
      <c r="BG33" s="35"/>
      <c r="BH33" s="43"/>
      <c r="BI33" s="43"/>
      <c r="BJ33" s="43"/>
      <c r="BK33" s="43"/>
      <c r="BL33" s="43"/>
      <c r="BM33" s="43"/>
      <c r="BN33" s="43"/>
      <c r="BO33" s="43"/>
      <c r="BP33" s="43"/>
      <c r="BQ33" s="34"/>
      <c r="BR33" s="34"/>
      <c r="BS33" s="34"/>
      <c r="BT33" s="43"/>
      <c r="BU33" s="43"/>
      <c r="BV33" s="43"/>
      <c r="BW33" s="34"/>
      <c r="BX33" s="34"/>
      <c r="BY33" s="34"/>
      <c r="BZ33" s="35"/>
      <c r="CA33" s="43"/>
      <c r="CB33" s="43"/>
      <c r="CC33" s="43"/>
      <c r="CD33" s="43"/>
      <c r="CE33" s="43"/>
      <c r="CF33" s="43"/>
      <c r="CG33" s="43"/>
      <c r="CH33" s="43"/>
      <c r="CI33" s="43"/>
      <c r="CJ33" s="34"/>
      <c r="CK33" s="34"/>
      <c r="CL33" s="34"/>
      <c r="CM33" s="43"/>
      <c r="CN33" s="43"/>
      <c r="CO33" s="43"/>
      <c r="CP33" s="34"/>
      <c r="CQ33" s="34"/>
      <c r="CR33" s="34"/>
      <c r="CS33" s="34"/>
      <c r="CT33" s="82"/>
      <c r="CU33" s="82"/>
      <c r="CV33" s="82"/>
      <c r="CW33" s="82"/>
      <c r="CX33" s="82"/>
      <c r="CY33" s="82"/>
      <c r="CZ33" s="82"/>
      <c r="DA33" s="82"/>
    </row>
    <row r="34" spans="1:105" s="1" customFormat="1" ht="24" customHeight="1" x14ac:dyDescent="0.35">
      <c r="A34" s="3"/>
      <c r="B34" s="11"/>
      <c r="C34" s="11"/>
      <c r="D34" s="31"/>
      <c r="E34" s="31"/>
      <c r="F34" s="31"/>
      <c r="G34" s="31"/>
      <c r="H34" s="11"/>
      <c r="I34" s="11"/>
      <c r="J34" s="3"/>
      <c r="K34" s="12"/>
      <c r="L34" s="12"/>
      <c r="M34" s="12"/>
      <c r="O34" s="12"/>
      <c r="P34" s="12"/>
      <c r="Q34" s="12"/>
      <c r="S34" s="3"/>
      <c r="T34" s="3"/>
      <c r="U34" s="30"/>
      <c r="V34" s="43"/>
      <c r="W34" s="43"/>
      <c r="X34" s="43"/>
      <c r="Y34" s="43"/>
      <c r="Z34" s="43"/>
      <c r="AA34" s="43"/>
      <c r="AB34" s="43"/>
      <c r="AC34" s="43"/>
      <c r="AD34" s="43"/>
      <c r="AE34" s="34"/>
      <c r="AF34" s="97"/>
      <c r="AG34" s="34"/>
      <c r="AH34" s="43"/>
      <c r="AI34" s="43"/>
      <c r="AJ34" s="43"/>
      <c r="AK34" s="34"/>
      <c r="AL34" s="34"/>
      <c r="AM34" s="34"/>
      <c r="AN34" s="34"/>
      <c r="AO34" s="43"/>
      <c r="AP34" s="43"/>
      <c r="AQ34" s="43"/>
      <c r="AR34" s="43"/>
      <c r="AS34" s="43"/>
      <c r="AT34" s="43"/>
      <c r="AU34" s="43"/>
      <c r="AV34" s="43"/>
      <c r="AW34" s="43"/>
      <c r="AX34" s="34"/>
      <c r="AY34" s="17"/>
      <c r="AZ34" s="34"/>
      <c r="BA34" s="43"/>
      <c r="BB34" s="43"/>
      <c r="BC34" s="43"/>
      <c r="BD34" s="34"/>
      <c r="BE34" s="34"/>
      <c r="BF34" s="34"/>
      <c r="BG34" s="35"/>
      <c r="BH34" s="43"/>
      <c r="BI34" s="43"/>
      <c r="BJ34" s="43"/>
      <c r="BK34" s="43"/>
      <c r="BL34" s="43"/>
      <c r="BM34" s="43"/>
      <c r="BN34" s="43"/>
      <c r="BO34" s="43"/>
      <c r="BP34" s="43"/>
      <c r="BQ34" s="34"/>
      <c r="BR34" s="34"/>
      <c r="BS34" s="34"/>
      <c r="BT34" s="43"/>
      <c r="BU34" s="43"/>
      <c r="BV34" s="43"/>
      <c r="BW34" s="34"/>
      <c r="BX34" s="34"/>
      <c r="BY34" s="34"/>
      <c r="BZ34" s="35"/>
      <c r="CA34" s="43"/>
      <c r="CB34" s="43"/>
      <c r="CC34" s="43"/>
      <c r="CD34" s="43"/>
      <c r="CE34" s="43"/>
      <c r="CF34" s="43"/>
      <c r="CG34" s="43"/>
      <c r="CH34" s="43"/>
      <c r="CI34" s="43"/>
      <c r="CJ34" s="34"/>
      <c r="CK34" s="34"/>
      <c r="CL34" s="34"/>
      <c r="CM34" s="43"/>
      <c r="CN34" s="43"/>
      <c r="CO34" s="43"/>
      <c r="CP34" s="34"/>
      <c r="CQ34" s="34"/>
      <c r="CR34" s="34"/>
      <c r="CS34" s="34"/>
      <c r="CT34" s="82"/>
      <c r="CU34" s="82"/>
      <c r="CV34" s="82"/>
      <c r="CW34" s="82"/>
      <c r="CX34" s="82"/>
      <c r="CY34" s="82"/>
      <c r="CZ34" s="82"/>
      <c r="DA34" s="82"/>
    </row>
    <row r="35" spans="1:105" s="1" customFormat="1" ht="24" customHeight="1" x14ac:dyDescent="0.35">
      <c r="A35" s="3"/>
      <c r="B35" s="11"/>
      <c r="C35" s="11"/>
      <c r="D35" s="31"/>
      <c r="E35" s="31"/>
      <c r="F35" s="31"/>
      <c r="G35" s="31"/>
      <c r="H35" s="11"/>
      <c r="I35" s="11"/>
      <c r="J35" s="3"/>
      <c r="K35" s="12"/>
      <c r="L35" s="12"/>
      <c r="M35" s="12"/>
      <c r="O35" s="12"/>
      <c r="P35" s="12"/>
      <c r="Q35" s="12"/>
      <c r="S35" s="3"/>
      <c r="T35" s="3"/>
      <c r="U35" s="30"/>
      <c r="V35" s="43"/>
      <c r="W35" s="43"/>
      <c r="X35" s="43"/>
      <c r="Y35" s="43"/>
      <c r="Z35" s="43"/>
      <c r="AA35" s="43"/>
      <c r="AB35" s="43"/>
      <c r="AC35" s="43"/>
      <c r="AD35" s="43"/>
      <c r="AE35" s="34"/>
      <c r="AF35" s="97"/>
      <c r="AG35" s="34"/>
      <c r="AH35" s="43"/>
      <c r="AI35" s="43"/>
      <c r="AJ35" s="43"/>
      <c r="AK35" s="34"/>
      <c r="AL35" s="34"/>
      <c r="AM35" s="34"/>
      <c r="AN35" s="34"/>
      <c r="AO35" s="43"/>
      <c r="AP35" s="43"/>
      <c r="AQ35" s="43"/>
      <c r="AR35" s="43"/>
      <c r="AS35" s="43"/>
      <c r="AT35" s="43"/>
      <c r="AU35" s="43"/>
      <c r="AV35" s="43"/>
      <c r="AW35" s="43"/>
      <c r="AX35" s="34"/>
      <c r="AY35" s="17"/>
      <c r="AZ35" s="34"/>
      <c r="BA35" s="43"/>
      <c r="BB35" s="43"/>
      <c r="BC35" s="43"/>
      <c r="BD35" s="34"/>
      <c r="BE35" s="34"/>
      <c r="BF35" s="34"/>
      <c r="BG35" s="35"/>
      <c r="BH35" s="43"/>
      <c r="BI35" s="43"/>
      <c r="BJ35" s="43"/>
      <c r="BK35" s="43"/>
      <c r="BL35" s="43"/>
      <c r="BM35" s="43"/>
      <c r="BN35" s="43"/>
      <c r="BO35" s="43"/>
      <c r="BP35" s="43"/>
      <c r="BQ35" s="34"/>
      <c r="BR35" s="34"/>
      <c r="BS35" s="34"/>
      <c r="BT35" s="43"/>
      <c r="BU35" s="43"/>
      <c r="BV35" s="43"/>
      <c r="BW35" s="34"/>
      <c r="BX35" s="34"/>
      <c r="BY35" s="34"/>
      <c r="BZ35" s="35"/>
      <c r="CA35" s="43"/>
      <c r="CB35" s="43"/>
      <c r="CC35" s="43"/>
      <c r="CD35" s="43"/>
      <c r="CE35" s="43"/>
      <c r="CF35" s="43"/>
      <c r="CG35" s="43"/>
      <c r="CH35" s="43"/>
      <c r="CI35" s="43"/>
      <c r="CJ35" s="34"/>
      <c r="CK35" s="34"/>
      <c r="CL35" s="34"/>
      <c r="CM35" s="43"/>
      <c r="CN35" s="43"/>
      <c r="CO35" s="43"/>
      <c r="CP35" s="34"/>
      <c r="CQ35" s="34"/>
      <c r="CR35" s="34"/>
      <c r="CS35" s="34"/>
      <c r="CT35" s="82"/>
      <c r="CU35" s="82"/>
      <c r="CV35" s="82"/>
      <c r="CW35" s="82"/>
      <c r="CX35" s="82"/>
      <c r="CY35" s="82"/>
      <c r="CZ35" s="82"/>
      <c r="DA35" s="82"/>
    </row>
    <row r="36" spans="1:105" s="1" customFormat="1" ht="24" customHeight="1" x14ac:dyDescent="0.35">
      <c r="A36" s="3"/>
      <c r="B36" s="11"/>
      <c r="C36" s="11"/>
      <c r="D36" s="31"/>
      <c r="E36" s="31"/>
      <c r="F36" s="31"/>
      <c r="G36" s="31"/>
      <c r="H36" s="11"/>
      <c r="I36" s="11"/>
      <c r="J36" s="3"/>
      <c r="K36" s="12"/>
      <c r="L36" s="12"/>
      <c r="M36" s="12"/>
      <c r="O36" s="12"/>
      <c r="P36" s="12"/>
      <c r="Q36" s="12"/>
      <c r="S36" s="3"/>
      <c r="T36" s="3"/>
      <c r="U36" s="30"/>
      <c r="V36" s="43"/>
      <c r="W36" s="43"/>
      <c r="X36" s="43"/>
      <c r="Y36" s="43"/>
      <c r="Z36" s="43"/>
      <c r="AA36" s="43"/>
      <c r="AB36" s="43"/>
      <c r="AC36" s="43"/>
      <c r="AD36" s="43"/>
      <c r="AE36" s="34"/>
      <c r="AF36" s="97"/>
      <c r="AG36" s="34"/>
      <c r="AH36" s="43"/>
      <c r="AI36" s="43"/>
      <c r="AJ36" s="43"/>
      <c r="AK36" s="34"/>
      <c r="AL36" s="34"/>
      <c r="AM36" s="34"/>
      <c r="AN36" s="34"/>
      <c r="AO36" s="43"/>
      <c r="AP36" s="43"/>
      <c r="AQ36" s="43"/>
      <c r="AR36" s="43"/>
      <c r="AS36" s="43"/>
      <c r="AT36" s="43"/>
      <c r="AU36" s="43"/>
      <c r="AV36" s="43"/>
      <c r="AW36" s="43"/>
      <c r="AX36" s="34"/>
      <c r="AY36" s="17"/>
      <c r="AZ36" s="34"/>
      <c r="BA36" s="43"/>
      <c r="BB36" s="43"/>
      <c r="BC36" s="43"/>
      <c r="BD36" s="34"/>
      <c r="BE36" s="34"/>
      <c r="BF36" s="34"/>
      <c r="BG36" s="35"/>
      <c r="BH36" s="43"/>
      <c r="BI36" s="43"/>
      <c r="BJ36" s="43"/>
      <c r="BK36" s="43"/>
      <c r="BL36" s="43"/>
      <c r="BM36" s="43"/>
      <c r="BN36" s="43"/>
      <c r="BO36" s="43"/>
      <c r="BP36" s="43"/>
      <c r="BQ36" s="34"/>
      <c r="BR36" s="34"/>
      <c r="BS36" s="34"/>
      <c r="BT36" s="43"/>
      <c r="BU36" s="43"/>
      <c r="BV36" s="43"/>
      <c r="BW36" s="34"/>
      <c r="BX36" s="34"/>
      <c r="BY36" s="34"/>
      <c r="BZ36" s="35"/>
      <c r="CA36" s="43"/>
      <c r="CB36" s="43"/>
      <c r="CC36" s="43"/>
      <c r="CD36" s="43"/>
      <c r="CE36" s="43"/>
      <c r="CF36" s="43"/>
      <c r="CG36" s="43"/>
      <c r="CH36" s="43"/>
      <c r="CI36" s="43"/>
      <c r="CJ36" s="34"/>
      <c r="CK36" s="34"/>
      <c r="CL36" s="34"/>
      <c r="CM36" s="43"/>
      <c r="CN36" s="43"/>
      <c r="CO36" s="43"/>
      <c r="CP36" s="34"/>
      <c r="CQ36" s="34"/>
      <c r="CR36" s="34"/>
      <c r="CS36" s="34"/>
      <c r="CT36" s="82"/>
      <c r="CU36" s="82"/>
      <c r="CV36" s="82"/>
      <c r="CW36" s="82"/>
      <c r="CX36" s="82"/>
      <c r="CY36" s="82"/>
      <c r="CZ36" s="82"/>
      <c r="DA36" s="82"/>
    </row>
    <row r="37" spans="1:105" s="1" customFormat="1" ht="24" customHeight="1" x14ac:dyDescent="0.35">
      <c r="A37" s="3"/>
      <c r="B37" s="11"/>
      <c r="C37" s="11"/>
      <c r="D37" s="31"/>
      <c r="E37" s="31"/>
      <c r="F37" s="31"/>
      <c r="G37" s="31"/>
      <c r="H37" s="11"/>
      <c r="I37" s="11"/>
      <c r="J37" s="3"/>
      <c r="K37" s="12"/>
      <c r="L37" s="12"/>
      <c r="M37" s="12"/>
      <c r="O37" s="12"/>
      <c r="P37" s="12"/>
      <c r="Q37" s="12"/>
      <c r="S37" s="3"/>
      <c r="T37" s="3"/>
      <c r="U37" s="30"/>
      <c r="V37" s="43"/>
      <c r="W37" s="43"/>
      <c r="X37" s="43"/>
      <c r="Y37" s="43"/>
      <c r="Z37" s="43"/>
      <c r="AA37" s="43"/>
      <c r="AB37" s="43"/>
      <c r="AC37" s="43"/>
      <c r="AD37" s="43"/>
      <c r="AE37" s="34"/>
      <c r="AF37" s="97"/>
      <c r="AG37" s="34"/>
      <c r="AH37" s="43"/>
      <c r="AI37" s="43"/>
      <c r="AJ37" s="43"/>
      <c r="AK37" s="34"/>
      <c r="AL37" s="34"/>
      <c r="AM37" s="34"/>
      <c r="AN37" s="34"/>
      <c r="AO37" s="43"/>
      <c r="AP37" s="43"/>
      <c r="AQ37" s="43"/>
      <c r="AR37" s="43"/>
      <c r="AS37" s="43"/>
      <c r="AT37" s="43"/>
      <c r="AU37" s="43"/>
      <c r="AV37" s="43"/>
      <c r="AW37" s="43"/>
      <c r="AX37" s="34"/>
      <c r="AY37" s="17"/>
      <c r="AZ37" s="34"/>
      <c r="BA37" s="43"/>
      <c r="BB37" s="43"/>
      <c r="BC37" s="43"/>
      <c r="BD37" s="34"/>
      <c r="BE37" s="34"/>
      <c r="BF37" s="34"/>
      <c r="BG37" s="35"/>
      <c r="BH37" s="43"/>
      <c r="BI37" s="43"/>
      <c r="BJ37" s="43"/>
      <c r="BK37" s="43"/>
      <c r="BL37" s="43"/>
      <c r="BM37" s="43"/>
      <c r="BN37" s="43"/>
      <c r="BO37" s="43"/>
      <c r="BP37" s="43"/>
      <c r="BQ37" s="34"/>
      <c r="BR37" s="34"/>
      <c r="BS37" s="34"/>
      <c r="BT37" s="43"/>
      <c r="BU37" s="43"/>
      <c r="BV37" s="43"/>
      <c r="BW37" s="34"/>
      <c r="BX37" s="34"/>
      <c r="BY37" s="34"/>
      <c r="BZ37" s="35"/>
      <c r="CA37" s="43"/>
      <c r="CB37" s="43"/>
      <c r="CC37" s="43"/>
      <c r="CD37" s="43"/>
      <c r="CE37" s="43"/>
      <c r="CF37" s="43"/>
      <c r="CG37" s="43"/>
      <c r="CH37" s="43"/>
      <c r="CI37" s="43"/>
      <c r="CJ37" s="34"/>
      <c r="CK37" s="34"/>
      <c r="CL37" s="34"/>
      <c r="CM37" s="43"/>
      <c r="CN37" s="43"/>
      <c r="CO37" s="43"/>
      <c r="CP37" s="34"/>
      <c r="CQ37" s="34"/>
      <c r="CR37" s="34"/>
      <c r="CS37" s="34"/>
      <c r="CT37" s="82"/>
      <c r="CU37" s="82"/>
      <c r="CV37" s="82"/>
      <c r="CW37" s="82"/>
      <c r="CX37" s="82"/>
      <c r="CY37" s="82"/>
      <c r="CZ37" s="82"/>
      <c r="DA37" s="82"/>
    </row>
    <row r="38" spans="1:105" s="1" customFormat="1" ht="24" customHeight="1" x14ac:dyDescent="0.35">
      <c r="A38" s="3"/>
      <c r="B38" s="11"/>
      <c r="C38" s="11"/>
      <c r="D38" s="31"/>
      <c r="E38" s="31"/>
      <c r="F38" s="31"/>
      <c r="G38" s="31"/>
      <c r="H38" s="11"/>
      <c r="I38" s="11"/>
      <c r="J38" s="3"/>
      <c r="K38" s="12"/>
      <c r="L38" s="12"/>
      <c r="M38" s="12"/>
      <c r="O38" s="12"/>
      <c r="P38" s="12"/>
      <c r="Q38" s="12"/>
      <c r="S38" s="3"/>
      <c r="T38" s="3"/>
      <c r="U38" s="30"/>
      <c r="V38" s="43"/>
      <c r="W38" s="43"/>
      <c r="X38" s="43"/>
      <c r="Y38" s="43"/>
      <c r="Z38" s="43"/>
      <c r="AA38" s="43"/>
      <c r="AB38" s="43"/>
      <c r="AC38" s="43"/>
      <c r="AD38" s="43"/>
      <c r="AE38" s="34"/>
      <c r="AF38" s="97"/>
      <c r="AG38" s="34"/>
      <c r="AH38" s="43"/>
      <c r="AI38" s="43"/>
      <c r="AJ38" s="43"/>
      <c r="AK38" s="34"/>
      <c r="AL38" s="34"/>
      <c r="AM38" s="34"/>
      <c r="AN38" s="34"/>
      <c r="AO38" s="43"/>
      <c r="AP38" s="43"/>
      <c r="AQ38" s="43"/>
      <c r="AR38" s="43"/>
      <c r="AS38" s="43"/>
      <c r="AT38" s="43"/>
      <c r="AU38" s="43"/>
      <c r="AV38" s="43"/>
      <c r="AW38" s="43"/>
      <c r="AX38" s="34"/>
      <c r="AY38" s="17"/>
      <c r="AZ38" s="34"/>
      <c r="BA38" s="43"/>
      <c r="BB38" s="43"/>
      <c r="BC38" s="43"/>
      <c r="BD38" s="34"/>
      <c r="BE38" s="34"/>
      <c r="BF38" s="34"/>
      <c r="BG38" s="35"/>
      <c r="BH38" s="43"/>
      <c r="BI38" s="43"/>
      <c r="BJ38" s="43"/>
      <c r="BK38" s="43"/>
      <c r="BL38" s="43"/>
      <c r="BM38" s="43"/>
      <c r="BN38" s="43"/>
      <c r="BO38" s="43"/>
      <c r="BP38" s="43"/>
      <c r="BQ38" s="34"/>
      <c r="BR38" s="34"/>
      <c r="BS38" s="34"/>
      <c r="BT38" s="43"/>
      <c r="BU38" s="43"/>
      <c r="BV38" s="43"/>
      <c r="BW38" s="34"/>
      <c r="BX38" s="34"/>
      <c r="BY38" s="34"/>
      <c r="BZ38" s="35"/>
      <c r="CA38" s="43"/>
      <c r="CB38" s="43"/>
      <c r="CC38" s="43"/>
      <c r="CD38" s="43"/>
      <c r="CE38" s="43"/>
      <c r="CF38" s="43"/>
      <c r="CG38" s="43"/>
      <c r="CH38" s="43"/>
      <c r="CI38" s="43"/>
      <c r="CJ38" s="34"/>
      <c r="CK38" s="34"/>
      <c r="CL38" s="34"/>
      <c r="CM38" s="43"/>
      <c r="CN38" s="43"/>
      <c r="CO38" s="43"/>
      <c r="CP38" s="34"/>
      <c r="CQ38" s="34"/>
      <c r="CR38" s="34"/>
      <c r="CS38" s="34"/>
      <c r="CT38" s="82"/>
      <c r="CU38" s="82"/>
      <c r="CV38" s="82"/>
      <c r="CW38" s="82"/>
      <c r="CX38" s="82"/>
      <c r="CY38" s="82"/>
      <c r="CZ38" s="82"/>
      <c r="DA38" s="82"/>
    </row>
    <row r="39" spans="1:105" s="1" customFormat="1" ht="24" customHeight="1" x14ac:dyDescent="0.35">
      <c r="A39" s="3"/>
      <c r="B39" s="11"/>
      <c r="C39" s="11"/>
      <c r="D39" s="31"/>
      <c r="E39" s="31"/>
      <c r="F39" s="31"/>
      <c r="G39" s="31"/>
      <c r="H39" s="11"/>
      <c r="I39" s="11"/>
      <c r="J39" s="3"/>
      <c r="K39" s="12"/>
      <c r="L39" s="12"/>
      <c r="M39" s="12"/>
      <c r="O39" s="12"/>
      <c r="P39" s="12"/>
      <c r="Q39" s="12"/>
      <c r="S39" s="3"/>
      <c r="T39" s="3"/>
      <c r="U39" s="30"/>
      <c r="V39" s="43"/>
      <c r="W39" s="43"/>
      <c r="X39" s="43"/>
      <c r="Y39" s="43"/>
      <c r="Z39" s="43"/>
      <c r="AA39" s="43"/>
      <c r="AB39" s="43"/>
      <c r="AC39" s="43"/>
      <c r="AD39" s="43"/>
      <c r="AE39" s="34"/>
      <c r="AF39" s="97"/>
      <c r="AG39" s="34"/>
      <c r="AH39" s="43"/>
      <c r="AI39" s="43"/>
      <c r="AJ39" s="43"/>
      <c r="AK39" s="34"/>
      <c r="AL39" s="34"/>
      <c r="AM39" s="34"/>
      <c r="AN39" s="34"/>
      <c r="AO39" s="43"/>
      <c r="AP39" s="43"/>
      <c r="AQ39" s="43"/>
      <c r="AR39" s="43"/>
      <c r="AS39" s="43"/>
      <c r="AT39" s="43"/>
      <c r="AU39" s="43"/>
      <c r="AV39" s="43"/>
      <c r="AW39" s="43"/>
      <c r="AX39" s="34"/>
      <c r="AY39" s="17"/>
      <c r="AZ39" s="34"/>
      <c r="BA39" s="43"/>
      <c r="BB39" s="43"/>
      <c r="BC39" s="43"/>
      <c r="BD39" s="34"/>
      <c r="BE39" s="34"/>
      <c r="BF39" s="34"/>
      <c r="BG39" s="35"/>
      <c r="BH39" s="43"/>
      <c r="BI39" s="43"/>
      <c r="BJ39" s="43"/>
      <c r="BK39" s="43"/>
      <c r="BL39" s="43"/>
      <c r="BM39" s="43"/>
      <c r="BN39" s="43"/>
      <c r="BO39" s="43"/>
      <c r="BP39" s="43"/>
      <c r="BQ39" s="34"/>
      <c r="BR39" s="34"/>
      <c r="BS39" s="34"/>
      <c r="BT39" s="43"/>
      <c r="BU39" s="43"/>
      <c r="BV39" s="43"/>
      <c r="BW39" s="34"/>
      <c r="BX39" s="34"/>
      <c r="BY39" s="34"/>
      <c r="BZ39" s="35"/>
      <c r="CA39" s="43"/>
      <c r="CB39" s="43"/>
      <c r="CC39" s="43"/>
      <c r="CD39" s="43"/>
      <c r="CE39" s="43"/>
      <c r="CF39" s="43"/>
      <c r="CG39" s="43"/>
      <c r="CH39" s="43"/>
      <c r="CI39" s="43"/>
      <c r="CJ39" s="34"/>
      <c r="CK39" s="34"/>
      <c r="CL39" s="34"/>
      <c r="CM39" s="43"/>
      <c r="CN39" s="43"/>
      <c r="CO39" s="43"/>
      <c r="CP39" s="34"/>
      <c r="CQ39" s="34"/>
      <c r="CR39" s="34"/>
      <c r="CS39" s="34"/>
      <c r="CT39" s="82"/>
      <c r="CU39" s="82"/>
      <c r="CV39" s="82"/>
      <c r="CW39" s="82"/>
      <c r="CX39" s="82"/>
      <c r="CY39" s="82"/>
      <c r="CZ39" s="82"/>
      <c r="DA39" s="82"/>
    </row>
    <row r="40" spans="1:105" s="1" customFormat="1" ht="24" customHeight="1" x14ac:dyDescent="0.35">
      <c r="A40" s="3"/>
      <c r="B40" s="11"/>
      <c r="C40" s="11"/>
      <c r="D40" s="31"/>
      <c r="E40" s="31"/>
      <c r="F40" s="31"/>
      <c r="G40" s="31"/>
      <c r="H40" s="11"/>
      <c r="I40" s="11"/>
      <c r="J40" s="3"/>
      <c r="K40" s="12"/>
      <c r="L40" s="12"/>
      <c r="M40" s="12"/>
      <c r="O40" s="12"/>
      <c r="P40" s="12"/>
      <c r="Q40" s="12"/>
      <c r="S40" s="3"/>
      <c r="T40" s="3"/>
      <c r="U40" s="30"/>
      <c r="V40" s="43"/>
      <c r="W40" s="43"/>
      <c r="X40" s="43"/>
      <c r="Y40" s="43"/>
      <c r="Z40" s="43"/>
      <c r="AA40" s="43"/>
      <c r="AB40" s="43"/>
      <c r="AC40" s="43"/>
      <c r="AD40" s="43"/>
      <c r="AE40" s="34"/>
      <c r="AF40" s="97"/>
      <c r="AG40" s="34"/>
      <c r="AH40" s="43"/>
      <c r="AI40" s="43"/>
      <c r="AJ40" s="43"/>
      <c r="AK40" s="34"/>
      <c r="AL40" s="34"/>
      <c r="AM40" s="34"/>
      <c r="AN40" s="34"/>
      <c r="AO40" s="43"/>
      <c r="AP40" s="43"/>
      <c r="AQ40" s="43"/>
      <c r="AR40" s="43"/>
      <c r="AS40" s="43"/>
      <c r="AT40" s="43"/>
      <c r="AU40" s="43"/>
      <c r="AV40" s="43"/>
      <c r="AW40" s="43"/>
      <c r="AX40" s="34"/>
      <c r="AY40" s="17"/>
      <c r="AZ40" s="34"/>
      <c r="BA40" s="43"/>
      <c r="BB40" s="43"/>
      <c r="BC40" s="43"/>
      <c r="BD40" s="34"/>
      <c r="BE40" s="34"/>
      <c r="BF40" s="34"/>
      <c r="BG40" s="35"/>
      <c r="BH40" s="43"/>
      <c r="BI40" s="43"/>
      <c r="BJ40" s="43"/>
      <c r="BK40" s="43"/>
      <c r="BL40" s="43"/>
      <c r="BM40" s="43"/>
      <c r="BN40" s="43"/>
      <c r="BO40" s="43"/>
      <c r="BP40" s="43"/>
      <c r="BQ40" s="34"/>
      <c r="BR40" s="34"/>
      <c r="BS40" s="34"/>
      <c r="BT40" s="43"/>
      <c r="BU40" s="43"/>
      <c r="BV40" s="43"/>
      <c r="BW40" s="34"/>
      <c r="BX40" s="34"/>
      <c r="BY40" s="34"/>
      <c r="BZ40" s="35"/>
      <c r="CA40" s="43"/>
      <c r="CB40" s="43"/>
      <c r="CC40" s="43"/>
      <c r="CD40" s="43"/>
      <c r="CE40" s="43"/>
      <c r="CF40" s="43"/>
      <c r="CG40" s="43"/>
      <c r="CH40" s="43"/>
      <c r="CI40" s="43"/>
      <c r="CJ40" s="34"/>
      <c r="CK40" s="34"/>
      <c r="CL40" s="34"/>
      <c r="CM40" s="43"/>
      <c r="CN40" s="43"/>
      <c r="CO40" s="43"/>
      <c r="CP40" s="34"/>
      <c r="CQ40" s="34"/>
      <c r="CR40" s="34"/>
      <c r="CS40" s="34"/>
      <c r="CT40" s="82"/>
      <c r="CU40" s="82"/>
      <c r="CV40" s="82"/>
      <c r="CW40" s="82"/>
      <c r="CX40" s="82"/>
      <c r="CY40" s="82"/>
      <c r="CZ40" s="82"/>
      <c r="DA40" s="82"/>
    </row>
    <row r="41" spans="1:105" s="1" customFormat="1" ht="24" customHeight="1" x14ac:dyDescent="0.35">
      <c r="A41" s="3"/>
      <c r="B41" s="11"/>
      <c r="C41" s="11"/>
      <c r="D41" s="31"/>
      <c r="E41" s="31"/>
      <c r="F41" s="31"/>
      <c r="G41" s="31"/>
      <c r="H41" s="11"/>
      <c r="I41" s="11"/>
      <c r="J41" s="3"/>
      <c r="K41" s="12"/>
      <c r="L41" s="12"/>
      <c r="M41" s="12"/>
      <c r="O41" s="12"/>
      <c r="P41" s="12"/>
      <c r="Q41" s="12"/>
      <c r="S41" s="3"/>
      <c r="T41" s="3"/>
      <c r="U41" s="30"/>
      <c r="V41" s="43"/>
      <c r="W41" s="43"/>
      <c r="X41" s="43"/>
      <c r="Y41" s="43"/>
      <c r="Z41" s="43"/>
      <c r="AA41" s="43"/>
      <c r="AB41" s="43"/>
      <c r="AC41" s="43"/>
      <c r="AD41" s="43"/>
      <c r="AE41" s="34"/>
      <c r="AF41" s="97"/>
      <c r="AG41" s="34"/>
      <c r="AH41" s="43"/>
      <c r="AI41" s="43"/>
      <c r="AJ41" s="43"/>
      <c r="AK41" s="34"/>
      <c r="AL41" s="34"/>
      <c r="AM41" s="34"/>
      <c r="AN41" s="34"/>
      <c r="AO41" s="43"/>
      <c r="AP41" s="43"/>
      <c r="AQ41" s="43"/>
      <c r="AR41" s="43"/>
      <c r="AS41" s="43"/>
      <c r="AT41" s="43"/>
      <c r="AU41" s="43"/>
      <c r="AV41" s="43"/>
      <c r="AW41" s="43"/>
      <c r="AX41" s="34"/>
      <c r="AY41" s="17"/>
      <c r="AZ41" s="34"/>
      <c r="BA41" s="43"/>
      <c r="BB41" s="43"/>
      <c r="BC41" s="43"/>
      <c r="BD41" s="34"/>
      <c r="BE41" s="34"/>
      <c r="BF41" s="34"/>
      <c r="BG41" s="35"/>
      <c r="BH41" s="43"/>
      <c r="BI41" s="43"/>
      <c r="BJ41" s="43"/>
      <c r="BK41" s="43"/>
      <c r="BL41" s="43"/>
      <c r="BM41" s="43"/>
      <c r="BN41" s="43"/>
      <c r="BO41" s="43"/>
      <c r="BP41" s="43"/>
      <c r="BQ41" s="34"/>
      <c r="BR41" s="34"/>
      <c r="BS41" s="34"/>
      <c r="BT41" s="43"/>
      <c r="BU41" s="43"/>
      <c r="BV41" s="43"/>
      <c r="BW41" s="34"/>
      <c r="BX41" s="34"/>
      <c r="BY41" s="34"/>
      <c r="BZ41" s="35"/>
      <c r="CA41" s="43"/>
      <c r="CB41" s="43"/>
      <c r="CC41" s="43"/>
      <c r="CD41" s="43"/>
      <c r="CE41" s="43"/>
      <c r="CF41" s="43"/>
      <c r="CG41" s="43"/>
      <c r="CH41" s="43"/>
      <c r="CI41" s="43"/>
      <c r="CJ41" s="34"/>
      <c r="CK41" s="34"/>
      <c r="CL41" s="34"/>
      <c r="CM41" s="43"/>
      <c r="CN41" s="43"/>
      <c r="CO41" s="43"/>
      <c r="CP41" s="34"/>
      <c r="CQ41" s="34"/>
      <c r="CR41" s="34"/>
      <c r="CS41" s="34"/>
      <c r="CT41" s="82"/>
      <c r="CU41" s="82"/>
      <c r="CV41" s="82"/>
      <c r="CW41" s="82"/>
      <c r="CX41" s="82"/>
      <c r="CY41" s="82"/>
      <c r="CZ41" s="82"/>
      <c r="DA41" s="82"/>
    </row>
    <row r="42" spans="1:105" s="1" customFormat="1" ht="24" customHeight="1" x14ac:dyDescent="0.35">
      <c r="A42" s="3"/>
      <c r="B42" s="11"/>
      <c r="C42" s="11"/>
      <c r="D42" s="31"/>
      <c r="E42" s="31"/>
      <c r="F42" s="31"/>
      <c r="G42" s="31"/>
      <c r="H42" s="11"/>
      <c r="I42" s="11"/>
      <c r="J42" s="3"/>
      <c r="K42" s="12"/>
      <c r="L42" s="12"/>
      <c r="M42" s="12"/>
      <c r="O42" s="12"/>
      <c r="P42" s="12"/>
      <c r="Q42" s="12"/>
      <c r="S42" s="3"/>
      <c r="T42" s="3"/>
      <c r="U42" s="30"/>
      <c r="V42" s="43"/>
      <c r="W42" s="43"/>
      <c r="X42" s="43"/>
      <c r="Y42" s="43"/>
      <c r="Z42" s="43"/>
      <c r="AA42" s="43"/>
      <c r="AB42" s="43"/>
      <c r="AC42" s="43"/>
      <c r="AD42" s="43"/>
      <c r="AE42" s="34"/>
      <c r="AF42" s="97"/>
      <c r="AG42" s="34"/>
      <c r="AH42" s="43"/>
      <c r="AI42" s="43"/>
      <c r="AJ42" s="43"/>
      <c r="AK42" s="34"/>
      <c r="AL42" s="34"/>
      <c r="AM42" s="34"/>
      <c r="AN42" s="34"/>
      <c r="AO42" s="43"/>
      <c r="AP42" s="43"/>
      <c r="AQ42" s="43"/>
      <c r="AR42" s="43"/>
      <c r="AS42" s="43"/>
      <c r="AT42" s="43"/>
      <c r="AU42" s="43"/>
      <c r="AV42" s="43"/>
      <c r="AW42" s="43"/>
      <c r="AX42" s="34"/>
      <c r="AY42" s="17"/>
      <c r="AZ42" s="34"/>
      <c r="BA42" s="43"/>
      <c r="BB42" s="43"/>
      <c r="BC42" s="43"/>
      <c r="BD42" s="34"/>
      <c r="BE42" s="34"/>
      <c r="BF42" s="34"/>
      <c r="BG42" s="35"/>
      <c r="BH42" s="43"/>
      <c r="BI42" s="43"/>
      <c r="BJ42" s="43"/>
      <c r="BK42" s="43"/>
      <c r="BL42" s="43"/>
      <c r="BM42" s="43"/>
      <c r="BN42" s="43"/>
      <c r="BO42" s="43"/>
      <c r="BP42" s="43"/>
      <c r="BQ42" s="34"/>
      <c r="BR42" s="34"/>
      <c r="BS42" s="34"/>
      <c r="BT42" s="43"/>
      <c r="BU42" s="43"/>
      <c r="BV42" s="43"/>
      <c r="BW42" s="34"/>
      <c r="BX42" s="34"/>
      <c r="BY42" s="34"/>
      <c r="BZ42" s="35"/>
      <c r="CA42" s="43"/>
      <c r="CB42" s="43"/>
      <c r="CC42" s="43"/>
      <c r="CD42" s="43"/>
      <c r="CE42" s="43"/>
      <c r="CF42" s="43"/>
      <c r="CG42" s="43"/>
      <c r="CH42" s="43"/>
      <c r="CI42" s="43"/>
      <c r="CJ42" s="34"/>
      <c r="CK42" s="34"/>
      <c r="CL42" s="34"/>
      <c r="CM42" s="43"/>
      <c r="CN42" s="43"/>
      <c r="CO42" s="43"/>
      <c r="CP42" s="34"/>
      <c r="CQ42" s="34"/>
      <c r="CR42" s="34"/>
      <c r="CS42" s="34"/>
      <c r="CT42" s="82"/>
      <c r="CU42" s="82"/>
      <c r="CV42" s="82"/>
      <c r="CW42" s="82"/>
      <c r="CX42" s="82"/>
      <c r="CY42" s="82"/>
      <c r="CZ42" s="82"/>
      <c r="DA42" s="82"/>
    </row>
    <row r="43" spans="1:105" s="1" customFormat="1" ht="24" customHeight="1" x14ac:dyDescent="0.35">
      <c r="A43" s="3"/>
      <c r="B43" s="11"/>
      <c r="C43" s="11"/>
      <c r="D43" s="31"/>
      <c r="E43" s="31"/>
      <c r="F43" s="31"/>
      <c r="G43" s="31"/>
      <c r="H43" s="11"/>
      <c r="I43" s="11"/>
      <c r="J43" s="3"/>
      <c r="K43" s="12"/>
      <c r="L43" s="12"/>
      <c r="M43" s="12"/>
      <c r="O43" s="12"/>
      <c r="P43" s="12"/>
      <c r="Q43" s="12"/>
      <c r="S43" s="3"/>
      <c r="T43" s="3"/>
      <c r="U43" s="30"/>
      <c r="V43" s="43"/>
      <c r="W43" s="43"/>
      <c r="X43" s="43"/>
      <c r="Y43" s="43"/>
      <c r="Z43" s="43"/>
      <c r="AA43" s="43"/>
      <c r="AB43" s="43"/>
      <c r="AC43" s="43"/>
      <c r="AD43" s="43"/>
      <c r="AE43" s="34"/>
      <c r="AF43" s="97"/>
      <c r="AG43" s="34"/>
      <c r="AH43" s="43"/>
      <c r="AI43" s="43"/>
      <c r="AJ43" s="43"/>
      <c r="AK43" s="34"/>
      <c r="AL43" s="34"/>
      <c r="AM43" s="34"/>
      <c r="AN43" s="34"/>
      <c r="AO43" s="43"/>
      <c r="AP43" s="43"/>
      <c r="AQ43" s="43"/>
      <c r="AR43" s="43"/>
      <c r="AS43" s="43"/>
      <c r="AT43" s="43"/>
      <c r="AU43" s="43"/>
      <c r="AV43" s="43"/>
      <c r="AW43" s="43"/>
      <c r="AX43" s="34"/>
      <c r="AY43" s="17"/>
      <c r="AZ43" s="34"/>
      <c r="BA43" s="43"/>
      <c r="BB43" s="43"/>
      <c r="BC43" s="43"/>
      <c r="BD43" s="34"/>
      <c r="BE43" s="34"/>
      <c r="BF43" s="34"/>
      <c r="BG43" s="35"/>
      <c r="BH43" s="43"/>
      <c r="BI43" s="43"/>
      <c r="BJ43" s="43"/>
      <c r="BK43" s="43"/>
      <c r="BL43" s="43"/>
      <c r="BM43" s="43"/>
      <c r="BN43" s="43"/>
      <c r="BO43" s="43"/>
      <c r="BP43" s="43"/>
      <c r="BQ43" s="34"/>
      <c r="BR43" s="34"/>
      <c r="BS43" s="34"/>
      <c r="BT43" s="43"/>
      <c r="BU43" s="43"/>
      <c r="BV43" s="43"/>
      <c r="BW43" s="34"/>
      <c r="BX43" s="34"/>
      <c r="BY43" s="34"/>
      <c r="BZ43" s="35"/>
      <c r="CA43" s="43"/>
      <c r="CB43" s="43"/>
      <c r="CC43" s="43"/>
      <c r="CD43" s="43"/>
      <c r="CE43" s="43"/>
      <c r="CF43" s="43"/>
      <c r="CG43" s="43"/>
      <c r="CH43" s="43"/>
      <c r="CI43" s="43"/>
      <c r="CJ43" s="34"/>
      <c r="CK43" s="34"/>
      <c r="CL43" s="34"/>
      <c r="CM43" s="43"/>
      <c r="CN43" s="43"/>
      <c r="CO43" s="43"/>
      <c r="CP43" s="34"/>
      <c r="CQ43" s="34"/>
      <c r="CR43" s="34"/>
      <c r="CS43" s="34"/>
      <c r="CT43" s="82"/>
      <c r="CU43" s="82"/>
      <c r="CV43" s="82"/>
      <c r="CW43" s="82"/>
      <c r="CX43" s="82"/>
      <c r="CY43" s="82"/>
      <c r="CZ43" s="82"/>
      <c r="DA43" s="82"/>
    </row>
    <row r="44" spans="1:105" s="1" customFormat="1" ht="24" customHeight="1" x14ac:dyDescent="0.35">
      <c r="A44" s="3"/>
      <c r="B44" s="11"/>
      <c r="C44" s="11"/>
      <c r="D44" s="31"/>
      <c r="E44" s="31"/>
      <c r="F44" s="31"/>
      <c r="G44" s="31"/>
      <c r="H44" s="11"/>
      <c r="I44" s="11"/>
      <c r="J44" s="3"/>
      <c r="K44" s="12"/>
      <c r="L44" s="12"/>
      <c r="M44" s="12"/>
      <c r="O44" s="12"/>
      <c r="P44" s="12"/>
      <c r="Q44" s="12"/>
      <c r="S44" s="3"/>
      <c r="T44" s="3"/>
      <c r="U44" s="30"/>
      <c r="V44" s="43"/>
      <c r="W44" s="43"/>
      <c r="X44" s="43"/>
      <c r="Y44" s="43"/>
      <c r="Z44" s="43"/>
      <c r="AA44" s="43"/>
      <c r="AB44" s="43"/>
      <c r="AC44" s="43"/>
      <c r="AD44" s="43"/>
      <c r="AE44" s="34"/>
      <c r="AF44" s="97"/>
      <c r="AG44" s="34"/>
      <c r="AH44" s="43"/>
      <c r="AI44" s="43"/>
      <c r="AJ44" s="43"/>
      <c r="AK44" s="34"/>
      <c r="AL44" s="34"/>
      <c r="AM44" s="34"/>
      <c r="AN44" s="34"/>
      <c r="AO44" s="43"/>
      <c r="AP44" s="43"/>
      <c r="AQ44" s="43"/>
      <c r="AR44" s="43"/>
      <c r="AS44" s="43"/>
      <c r="AT44" s="43"/>
      <c r="AU44" s="43"/>
      <c r="AV44" s="43"/>
      <c r="AW44" s="43"/>
      <c r="AX44" s="34"/>
      <c r="AY44" s="17"/>
      <c r="AZ44" s="34"/>
      <c r="BA44" s="43"/>
      <c r="BB44" s="43"/>
      <c r="BC44" s="43"/>
      <c r="BD44" s="34"/>
      <c r="BE44" s="34"/>
      <c r="BF44" s="34"/>
      <c r="BG44" s="35"/>
      <c r="BH44" s="43"/>
      <c r="BI44" s="43"/>
      <c r="BJ44" s="43"/>
      <c r="BK44" s="43"/>
      <c r="BL44" s="43"/>
      <c r="BM44" s="43"/>
      <c r="BN44" s="43"/>
      <c r="BO44" s="43"/>
      <c r="BP44" s="43"/>
      <c r="BQ44" s="34"/>
      <c r="BR44" s="34"/>
      <c r="BS44" s="34"/>
      <c r="BT44" s="43"/>
      <c r="BU44" s="43"/>
      <c r="BV44" s="43"/>
      <c r="BW44" s="34"/>
      <c r="BX44" s="34"/>
      <c r="BY44" s="34"/>
      <c r="BZ44" s="35"/>
      <c r="CA44" s="43"/>
      <c r="CB44" s="43"/>
      <c r="CC44" s="43"/>
      <c r="CD44" s="43"/>
      <c r="CE44" s="43"/>
      <c r="CF44" s="43"/>
      <c r="CG44" s="43"/>
      <c r="CH44" s="43"/>
      <c r="CI44" s="43"/>
      <c r="CJ44" s="34"/>
      <c r="CK44" s="34"/>
      <c r="CL44" s="34"/>
      <c r="CM44" s="43"/>
      <c r="CN44" s="43"/>
      <c r="CO44" s="43"/>
      <c r="CP44" s="34"/>
      <c r="CQ44" s="34"/>
      <c r="CR44" s="34"/>
      <c r="CS44" s="34"/>
      <c r="CT44" s="82"/>
      <c r="CU44" s="82"/>
      <c r="CV44" s="82"/>
      <c r="CW44" s="82"/>
      <c r="CX44" s="82"/>
      <c r="CY44" s="82"/>
      <c r="CZ44" s="82"/>
      <c r="DA44" s="82"/>
    </row>
    <row r="45" spans="1:105" s="1" customFormat="1" ht="24" customHeight="1" x14ac:dyDescent="0.35">
      <c r="A45" s="3"/>
      <c r="B45" s="11"/>
      <c r="C45" s="11"/>
      <c r="D45" s="31"/>
      <c r="E45" s="31"/>
      <c r="F45" s="31"/>
      <c r="G45" s="31"/>
      <c r="H45" s="11"/>
      <c r="I45" s="11"/>
      <c r="J45" s="3"/>
      <c r="K45" s="12"/>
      <c r="L45" s="12"/>
      <c r="M45" s="12"/>
      <c r="O45" s="12"/>
      <c r="P45" s="12"/>
      <c r="Q45" s="12"/>
      <c r="S45" s="3"/>
      <c r="T45" s="3"/>
      <c r="U45" s="30"/>
      <c r="V45" s="43"/>
      <c r="W45" s="43"/>
      <c r="X45" s="43"/>
      <c r="Y45" s="43"/>
      <c r="Z45" s="43"/>
      <c r="AA45" s="43"/>
      <c r="AB45" s="43"/>
      <c r="AC45" s="43"/>
      <c r="AD45" s="43"/>
      <c r="AE45" s="34"/>
      <c r="AF45" s="97"/>
      <c r="AG45" s="34"/>
      <c r="AH45" s="43"/>
      <c r="AI45" s="43"/>
      <c r="AJ45" s="43"/>
      <c r="AK45" s="34"/>
      <c r="AL45" s="34"/>
      <c r="AM45" s="34"/>
      <c r="AN45" s="34"/>
      <c r="AO45" s="43"/>
      <c r="AP45" s="43"/>
      <c r="AQ45" s="43"/>
      <c r="AR45" s="43"/>
      <c r="AS45" s="43"/>
      <c r="AT45" s="43"/>
      <c r="AU45" s="43"/>
      <c r="AV45" s="43"/>
      <c r="AW45" s="43"/>
      <c r="AX45" s="34"/>
      <c r="AY45" s="17"/>
      <c r="AZ45" s="34"/>
      <c r="BA45" s="43"/>
      <c r="BB45" s="43"/>
      <c r="BC45" s="43"/>
      <c r="BD45" s="34"/>
      <c r="BE45" s="34"/>
      <c r="BF45" s="34"/>
      <c r="BG45" s="35"/>
      <c r="BH45" s="43"/>
      <c r="BI45" s="43"/>
      <c r="BJ45" s="43"/>
      <c r="BK45" s="43"/>
      <c r="BL45" s="43"/>
      <c r="BM45" s="43"/>
      <c r="BN45" s="43"/>
      <c r="BO45" s="43"/>
      <c r="BP45" s="43"/>
      <c r="BQ45" s="34"/>
      <c r="BR45" s="34"/>
      <c r="BS45" s="34"/>
      <c r="BT45" s="43"/>
      <c r="BU45" s="43"/>
      <c r="BV45" s="43"/>
      <c r="BW45" s="34"/>
      <c r="BX45" s="34"/>
      <c r="BY45" s="34"/>
      <c r="BZ45" s="35"/>
      <c r="CA45" s="43"/>
      <c r="CB45" s="43"/>
      <c r="CC45" s="43"/>
      <c r="CD45" s="43"/>
      <c r="CE45" s="43"/>
      <c r="CF45" s="43"/>
      <c r="CG45" s="43"/>
      <c r="CH45" s="43"/>
      <c r="CI45" s="43"/>
      <c r="CJ45" s="34"/>
      <c r="CK45" s="34"/>
      <c r="CL45" s="34"/>
      <c r="CM45" s="43"/>
      <c r="CN45" s="43"/>
      <c r="CO45" s="43"/>
      <c r="CP45" s="34"/>
      <c r="CQ45" s="34"/>
      <c r="CR45" s="34"/>
      <c r="CS45" s="34"/>
      <c r="CT45" s="82"/>
      <c r="CU45" s="82"/>
      <c r="CV45" s="82"/>
      <c r="CW45" s="82"/>
      <c r="CX45" s="82"/>
      <c r="CY45" s="82"/>
      <c r="CZ45" s="82"/>
      <c r="DA45" s="82"/>
    </row>
    <row r="46" spans="1:105" s="1" customFormat="1" ht="24" customHeight="1" x14ac:dyDescent="0.35">
      <c r="A46" s="3"/>
      <c r="B46" s="11"/>
      <c r="C46" s="11"/>
      <c r="D46" s="31"/>
      <c r="E46" s="31"/>
      <c r="F46" s="31"/>
      <c r="G46" s="31"/>
      <c r="H46" s="11"/>
      <c r="I46" s="11"/>
      <c r="J46" s="3"/>
      <c r="K46" s="12"/>
      <c r="L46" s="12"/>
      <c r="M46" s="12"/>
      <c r="O46" s="12"/>
      <c r="P46" s="12"/>
      <c r="Q46" s="12"/>
      <c r="S46" s="3"/>
      <c r="T46" s="3"/>
      <c r="U46" s="30"/>
      <c r="V46" s="43"/>
      <c r="W46" s="43"/>
      <c r="X46" s="43"/>
      <c r="Y46" s="43"/>
      <c r="Z46" s="43"/>
      <c r="AA46" s="43"/>
      <c r="AB46" s="43"/>
      <c r="AC46" s="43"/>
      <c r="AD46" s="43"/>
      <c r="AE46" s="34"/>
      <c r="AF46" s="97"/>
      <c r="AG46" s="34"/>
      <c r="AH46" s="43"/>
      <c r="AI46" s="43"/>
      <c r="AJ46" s="43"/>
      <c r="AK46" s="34"/>
      <c r="AL46" s="34"/>
      <c r="AM46" s="34"/>
      <c r="AN46" s="34"/>
      <c r="AO46" s="43"/>
      <c r="AP46" s="43"/>
      <c r="AQ46" s="43"/>
      <c r="AR46" s="43"/>
      <c r="AS46" s="43"/>
      <c r="AT46" s="43"/>
      <c r="AU46" s="43"/>
      <c r="AV46" s="43"/>
      <c r="AW46" s="43"/>
      <c r="AX46" s="34"/>
      <c r="AY46" s="17"/>
      <c r="AZ46" s="34"/>
      <c r="BA46" s="43"/>
      <c r="BB46" s="43"/>
      <c r="BC46" s="43"/>
      <c r="BD46" s="34"/>
      <c r="BE46" s="34"/>
      <c r="BF46" s="34"/>
      <c r="BG46" s="35"/>
      <c r="BH46" s="43"/>
      <c r="BI46" s="43"/>
      <c r="BJ46" s="43"/>
      <c r="BK46" s="43"/>
      <c r="BL46" s="43"/>
      <c r="BM46" s="43"/>
      <c r="BN46" s="43"/>
      <c r="BO46" s="43"/>
      <c r="BP46" s="43"/>
      <c r="BQ46" s="34"/>
      <c r="BR46" s="34"/>
      <c r="BS46" s="34"/>
      <c r="BT46" s="43"/>
      <c r="BU46" s="43"/>
      <c r="BV46" s="43"/>
      <c r="BW46" s="34"/>
      <c r="BX46" s="34"/>
      <c r="BY46" s="34"/>
      <c r="BZ46" s="35"/>
      <c r="CA46" s="43"/>
      <c r="CB46" s="43"/>
      <c r="CC46" s="43"/>
      <c r="CD46" s="43"/>
      <c r="CE46" s="43"/>
      <c r="CF46" s="43"/>
      <c r="CG46" s="43"/>
      <c r="CH46" s="43"/>
      <c r="CI46" s="43"/>
      <c r="CJ46" s="34"/>
      <c r="CK46" s="34"/>
      <c r="CL46" s="34"/>
      <c r="CM46" s="43"/>
      <c r="CN46" s="43"/>
      <c r="CO46" s="43"/>
      <c r="CP46" s="34"/>
      <c r="CQ46" s="34"/>
      <c r="CR46" s="34"/>
      <c r="CS46" s="34"/>
      <c r="CT46" s="82"/>
      <c r="CU46" s="82"/>
      <c r="CV46" s="82"/>
      <c r="CW46" s="82"/>
      <c r="CX46" s="82"/>
      <c r="CY46" s="82"/>
      <c r="CZ46" s="82"/>
      <c r="DA46" s="82"/>
    </row>
    <row r="47" spans="1:105" s="1" customFormat="1" ht="24" customHeight="1" x14ac:dyDescent="0.35">
      <c r="A47" s="3"/>
      <c r="B47" s="11"/>
      <c r="C47" s="11"/>
      <c r="D47" s="31"/>
      <c r="E47" s="31"/>
      <c r="F47" s="31"/>
      <c r="G47" s="31"/>
      <c r="H47" s="11"/>
      <c r="I47" s="11"/>
      <c r="J47" s="3"/>
      <c r="K47" s="12"/>
      <c r="L47" s="12"/>
      <c r="M47" s="12"/>
      <c r="O47" s="12"/>
      <c r="P47" s="12"/>
      <c r="Q47" s="12"/>
      <c r="S47" s="3"/>
      <c r="T47" s="3"/>
      <c r="U47" s="30"/>
      <c r="V47" s="43"/>
      <c r="W47" s="43"/>
      <c r="X47" s="43"/>
      <c r="Y47" s="43"/>
      <c r="Z47" s="43"/>
      <c r="AA47" s="43"/>
      <c r="AB47" s="43"/>
      <c r="AC47" s="43"/>
      <c r="AD47" s="43"/>
      <c r="AE47" s="34"/>
      <c r="AF47" s="97"/>
      <c r="AG47" s="34"/>
      <c r="AH47" s="43"/>
      <c r="AI47" s="43"/>
      <c r="AJ47" s="43"/>
      <c r="AK47" s="34"/>
      <c r="AL47" s="34"/>
      <c r="AM47" s="34"/>
      <c r="AN47" s="34"/>
      <c r="AO47" s="43"/>
      <c r="AP47" s="43"/>
      <c r="AQ47" s="43"/>
      <c r="AR47" s="43"/>
      <c r="AS47" s="43"/>
      <c r="AT47" s="43"/>
      <c r="AU47" s="43"/>
      <c r="AV47" s="43"/>
      <c r="AW47" s="43"/>
      <c r="AX47" s="34"/>
      <c r="AY47" s="17"/>
      <c r="AZ47" s="34"/>
      <c r="BA47" s="43"/>
      <c r="BB47" s="43"/>
      <c r="BC47" s="43"/>
      <c r="BD47" s="34"/>
      <c r="BE47" s="34"/>
      <c r="BF47" s="34"/>
      <c r="BG47" s="35"/>
      <c r="BH47" s="43"/>
      <c r="BI47" s="43"/>
      <c r="BJ47" s="43"/>
      <c r="BK47" s="43"/>
      <c r="BL47" s="43"/>
      <c r="BM47" s="43"/>
      <c r="BN47" s="43"/>
      <c r="BO47" s="43"/>
      <c r="BP47" s="43"/>
      <c r="BQ47" s="34"/>
      <c r="BR47" s="34"/>
      <c r="BS47" s="34"/>
      <c r="BT47" s="43"/>
      <c r="BU47" s="43"/>
      <c r="BV47" s="43"/>
      <c r="BW47" s="34"/>
      <c r="BX47" s="34"/>
      <c r="BY47" s="34"/>
      <c r="BZ47" s="35"/>
      <c r="CA47" s="43"/>
      <c r="CB47" s="43"/>
      <c r="CC47" s="43"/>
      <c r="CD47" s="43"/>
      <c r="CE47" s="43"/>
      <c r="CF47" s="43"/>
      <c r="CG47" s="43"/>
      <c r="CH47" s="43"/>
      <c r="CI47" s="43"/>
      <c r="CJ47" s="34"/>
      <c r="CK47" s="34"/>
      <c r="CL47" s="34"/>
      <c r="CM47" s="43"/>
      <c r="CN47" s="43"/>
      <c r="CO47" s="43"/>
      <c r="CP47" s="34"/>
      <c r="CQ47" s="34"/>
      <c r="CR47" s="34"/>
      <c r="CS47" s="34"/>
      <c r="CT47" s="82"/>
      <c r="CU47" s="82"/>
      <c r="CV47" s="82"/>
      <c r="CW47" s="82"/>
      <c r="CX47" s="82"/>
      <c r="CY47" s="82"/>
      <c r="CZ47" s="82"/>
      <c r="DA47" s="82"/>
    </row>
    <row r="48" spans="1:105" s="1" customFormat="1" ht="24" customHeight="1" x14ac:dyDescent="0.35">
      <c r="A48" s="3"/>
      <c r="B48" s="11"/>
      <c r="C48" s="11"/>
      <c r="D48" s="31"/>
      <c r="E48" s="31"/>
      <c r="F48" s="31"/>
      <c r="G48" s="31"/>
      <c r="H48" s="11"/>
      <c r="I48" s="11"/>
      <c r="J48" s="3"/>
      <c r="K48" s="12"/>
      <c r="L48" s="12"/>
      <c r="M48" s="12"/>
      <c r="O48" s="12"/>
      <c r="P48" s="12"/>
      <c r="Q48" s="12"/>
      <c r="S48" s="3"/>
      <c r="T48" s="3"/>
      <c r="U48" s="30"/>
      <c r="V48" s="43"/>
      <c r="W48" s="43"/>
      <c r="X48" s="43"/>
      <c r="Y48" s="43"/>
      <c r="Z48" s="43"/>
      <c r="AA48" s="43"/>
      <c r="AB48" s="43"/>
      <c r="AC48" s="43"/>
      <c r="AD48" s="43"/>
      <c r="AE48" s="34"/>
      <c r="AF48" s="97"/>
      <c r="AG48" s="34"/>
      <c r="AH48" s="43"/>
      <c r="AI48" s="43"/>
      <c r="AJ48" s="43"/>
      <c r="AK48" s="34"/>
      <c r="AL48" s="34"/>
      <c r="AM48" s="34"/>
      <c r="AN48" s="34"/>
      <c r="AO48" s="43"/>
      <c r="AP48" s="43"/>
      <c r="AQ48" s="43"/>
      <c r="AR48" s="43"/>
      <c r="AS48" s="43"/>
      <c r="AT48" s="43"/>
      <c r="AU48" s="43"/>
      <c r="AV48" s="43"/>
      <c r="AW48" s="43"/>
      <c r="AX48" s="34"/>
      <c r="AY48" s="17"/>
      <c r="AZ48" s="34"/>
      <c r="BA48" s="43"/>
      <c r="BB48" s="43"/>
      <c r="BC48" s="43"/>
      <c r="BD48" s="34"/>
      <c r="BE48" s="34"/>
      <c r="BF48" s="34"/>
      <c r="BG48" s="35"/>
      <c r="BH48" s="43"/>
      <c r="BI48" s="43"/>
      <c r="BJ48" s="43"/>
      <c r="BK48" s="43"/>
      <c r="BL48" s="43"/>
      <c r="BM48" s="43"/>
      <c r="BN48" s="43"/>
      <c r="BO48" s="43"/>
      <c r="BP48" s="43"/>
      <c r="BQ48" s="34"/>
      <c r="BR48" s="34"/>
      <c r="BS48" s="34"/>
      <c r="BT48" s="43"/>
      <c r="BU48" s="43"/>
      <c r="BV48" s="43"/>
      <c r="BW48" s="34"/>
      <c r="BX48" s="34"/>
      <c r="BY48" s="34"/>
      <c r="BZ48" s="35"/>
      <c r="CA48" s="43"/>
      <c r="CB48" s="43"/>
      <c r="CC48" s="43"/>
      <c r="CD48" s="43"/>
      <c r="CE48" s="43"/>
      <c r="CF48" s="43"/>
      <c r="CG48" s="43"/>
      <c r="CH48" s="43"/>
      <c r="CI48" s="43"/>
      <c r="CJ48" s="34"/>
      <c r="CK48" s="34"/>
      <c r="CL48" s="34"/>
      <c r="CM48" s="43"/>
      <c r="CN48" s="43"/>
      <c r="CO48" s="43"/>
      <c r="CP48" s="34"/>
      <c r="CQ48" s="34"/>
      <c r="CR48" s="34"/>
      <c r="CS48" s="34"/>
      <c r="CT48" s="82"/>
      <c r="CU48" s="82"/>
      <c r="CV48" s="82"/>
      <c r="CW48" s="82"/>
      <c r="CX48" s="82"/>
      <c r="CY48" s="82"/>
      <c r="CZ48" s="82"/>
      <c r="DA48" s="82"/>
    </row>
    <row r="49" spans="1:105" s="1" customFormat="1" ht="24" customHeight="1" x14ac:dyDescent="0.35">
      <c r="A49" s="3"/>
      <c r="B49" s="11"/>
      <c r="C49" s="11"/>
      <c r="D49" s="31"/>
      <c r="E49" s="31"/>
      <c r="F49" s="31"/>
      <c r="G49" s="31"/>
      <c r="H49" s="11"/>
      <c r="I49" s="11"/>
      <c r="J49" s="3"/>
      <c r="K49" s="12"/>
      <c r="L49" s="12"/>
      <c r="M49" s="12"/>
      <c r="O49" s="12"/>
      <c r="P49" s="12"/>
      <c r="Q49" s="12"/>
      <c r="S49" s="3"/>
      <c r="T49" s="3"/>
      <c r="U49" s="30"/>
      <c r="V49" s="43"/>
      <c r="W49" s="43"/>
      <c r="X49" s="43"/>
      <c r="Y49" s="43"/>
      <c r="Z49" s="43"/>
      <c r="AA49" s="43"/>
      <c r="AB49" s="43"/>
      <c r="AC49" s="43"/>
      <c r="AD49" s="43"/>
      <c r="AE49" s="34"/>
      <c r="AF49" s="97"/>
      <c r="AG49" s="34"/>
      <c r="AH49" s="43"/>
      <c r="AI49" s="43"/>
      <c r="AJ49" s="43"/>
      <c r="AK49" s="34"/>
      <c r="AL49" s="34"/>
      <c r="AM49" s="34"/>
      <c r="AN49" s="34"/>
      <c r="AO49" s="43"/>
      <c r="AP49" s="43"/>
      <c r="AQ49" s="43"/>
      <c r="AR49" s="43"/>
      <c r="AS49" s="43"/>
      <c r="AT49" s="43"/>
      <c r="AU49" s="43"/>
      <c r="AV49" s="43"/>
      <c r="AW49" s="43"/>
      <c r="AX49" s="34"/>
      <c r="AY49" s="17"/>
      <c r="AZ49" s="34"/>
      <c r="BA49" s="43"/>
      <c r="BB49" s="43"/>
      <c r="BC49" s="43"/>
      <c r="BD49" s="34"/>
      <c r="BE49" s="34"/>
      <c r="BF49" s="34"/>
      <c r="BG49" s="35"/>
      <c r="BH49" s="43"/>
      <c r="BI49" s="43"/>
      <c r="BJ49" s="43"/>
      <c r="BK49" s="43"/>
      <c r="BL49" s="43"/>
      <c r="BM49" s="43"/>
      <c r="BN49" s="43"/>
      <c r="BO49" s="43"/>
      <c r="BP49" s="43"/>
      <c r="BQ49" s="34"/>
      <c r="BR49" s="34"/>
      <c r="BS49" s="34"/>
      <c r="BT49" s="43"/>
      <c r="BU49" s="43"/>
      <c r="BV49" s="43"/>
      <c r="BW49" s="34"/>
      <c r="BX49" s="34"/>
      <c r="BY49" s="34"/>
      <c r="BZ49" s="35"/>
      <c r="CA49" s="43"/>
      <c r="CB49" s="43"/>
      <c r="CC49" s="43"/>
      <c r="CD49" s="43"/>
      <c r="CE49" s="43"/>
      <c r="CF49" s="43"/>
      <c r="CG49" s="43"/>
      <c r="CH49" s="43"/>
      <c r="CI49" s="43"/>
      <c r="CJ49" s="34"/>
      <c r="CK49" s="34"/>
      <c r="CL49" s="34"/>
      <c r="CM49" s="43"/>
      <c r="CN49" s="43"/>
      <c r="CO49" s="43"/>
      <c r="CP49" s="34"/>
      <c r="CQ49" s="34"/>
      <c r="CR49" s="34"/>
      <c r="CS49" s="34"/>
      <c r="CT49" s="82"/>
      <c r="CU49" s="82"/>
      <c r="CV49" s="82"/>
      <c r="CW49" s="82"/>
      <c r="CX49" s="82"/>
      <c r="CY49" s="82"/>
      <c r="CZ49" s="82"/>
      <c r="DA49" s="82"/>
    </row>
    <row r="50" spans="1:105" s="1" customFormat="1" ht="24" customHeight="1" x14ac:dyDescent="0.35">
      <c r="A50" s="3"/>
      <c r="B50" s="11"/>
      <c r="C50" s="11"/>
      <c r="D50" s="31"/>
      <c r="E50" s="31"/>
      <c r="F50" s="31"/>
      <c r="G50" s="31"/>
      <c r="H50" s="11"/>
      <c r="I50" s="11"/>
      <c r="J50" s="3"/>
      <c r="K50" s="12"/>
      <c r="L50" s="12"/>
      <c r="M50" s="12"/>
      <c r="O50" s="12"/>
      <c r="P50" s="12"/>
      <c r="Q50" s="12"/>
      <c r="S50" s="3"/>
      <c r="T50" s="3"/>
      <c r="U50" s="30"/>
      <c r="V50" s="43"/>
      <c r="W50" s="43"/>
      <c r="X50" s="43"/>
      <c r="Y50" s="43"/>
      <c r="Z50" s="43"/>
      <c r="AA50" s="43"/>
      <c r="AB50" s="43"/>
      <c r="AC50" s="43"/>
      <c r="AD50" s="43"/>
      <c r="AE50" s="34"/>
      <c r="AF50" s="97"/>
      <c r="AG50" s="34"/>
      <c r="AH50" s="43"/>
      <c r="AI50" s="43"/>
      <c r="AJ50" s="43"/>
      <c r="AK50" s="34"/>
      <c r="AL50" s="34"/>
      <c r="AM50" s="34"/>
      <c r="AN50" s="34"/>
      <c r="AO50" s="43"/>
      <c r="AP50" s="43"/>
      <c r="AQ50" s="43"/>
      <c r="AR50" s="43"/>
      <c r="AS50" s="43"/>
      <c r="AT50" s="43"/>
      <c r="AU50" s="43"/>
      <c r="AV50" s="43"/>
      <c r="AW50" s="43"/>
      <c r="AX50" s="34"/>
      <c r="AY50" s="17"/>
      <c r="AZ50" s="34"/>
      <c r="BA50" s="43"/>
      <c r="BB50" s="43"/>
      <c r="BC50" s="43"/>
      <c r="BD50" s="34"/>
      <c r="BE50" s="34"/>
      <c r="BF50" s="34"/>
      <c r="BG50" s="35"/>
      <c r="BH50" s="43"/>
      <c r="BI50" s="43"/>
      <c r="BJ50" s="43"/>
      <c r="BK50" s="43"/>
      <c r="BL50" s="43"/>
      <c r="BM50" s="43"/>
      <c r="BN50" s="43"/>
      <c r="BO50" s="43"/>
      <c r="BP50" s="43"/>
      <c r="BQ50" s="34"/>
      <c r="BR50" s="34"/>
      <c r="BS50" s="34"/>
      <c r="BT50" s="43"/>
      <c r="BU50" s="43"/>
      <c r="BV50" s="43"/>
      <c r="BW50" s="34"/>
      <c r="BX50" s="34"/>
      <c r="BY50" s="34"/>
      <c r="BZ50" s="35"/>
      <c r="CA50" s="43"/>
      <c r="CB50" s="43"/>
      <c r="CC50" s="43"/>
      <c r="CD50" s="43"/>
      <c r="CE50" s="43"/>
      <c r="CF50" s="43"/>
      <c r="CG50" s="43"/>
      <c r="CH50" s="43"/>
      <c r="CI50" s="43"/>
      <c r="CJ50" s="34"/>
      <c r="CK50" s="34"/>
      <c r="CL50" s="34"/>
      <c r="CM50" s="43"/>
      <c r="CN50" s="43"/>
      <c r="CO50" s="43"/>
      <c r="CP50" s="34"/>
      <c r="CQ50" s="34"/>
      <c r="CR50" s="34"/>
      <c r="CS50" s="34"/>
      <c r="CT50" s="82"/>
      <c r="CU50" s="82"/>
      <c r="CV50" s="82"/>
      <c r="CW50" s="82"/>
      <c r="CX50" s="82"/>
      <c r="CY50" s="82"/>
      <c r="CZ50" s="82"/>
      <c r="DA50" s="82"/>
    </row>
    <row r="51" spans="1:105" s="1" customFormat="1" ht="24" customHeight="1" x14ac:dyDescent="0.35">
      <c r="A51" s="3"/>
      <c r="B51" s="11"/>
      <c r="C51" s="11"/>
      <c r="D51" s="31"/>
      <c r="E51" s="31"/>
      <c r="F51" s="31"/>
      <c r="G51" s="31"/>
      <c r="H51" s="11"/>
      <c r="I51" s="11"/>
      <c r="J51" s="3"/>
      <c r="K51" s="12"/>
      <c r="L51" s="12"/>
      <c r="M51" s="12"/>
      <c r="O51" s="12"/>
      <c r="P51" s="12"/>
      <c r="Q51" s="12"/>
      <c r="S51" s="3"/>
      <c r="T51" s="3"/>
      <c r="U51" s="30"/>
      <c r="V51" s="43"/>
      <c r="W51" s="43"/>
      <c r="X51" s="43"/>
      <c r="Y51" s="43"/>
      <c r="Z51" s="43"/>
      <c r="AA51" s="43"/>
      <c r="AB51" s="43"/>
      <c r="AC51" s="43"/>
      <c r="AD51" s="43"/>
      <c r="AE51" s="34"/>
      <c r="AF51" s="97"/>
      <c r="AG51" s="34"/>
      <c r="AH51" s="43"/>
      <c r="AI51" s="43"/>
      <c r="AJ51" s="43"/>
      <c r="AK51" s="34"/>
      <c r="AL51" s="34"/>
      <c r="AM51" s="34"/>
      <c r="AN51" s="34"/>
      <c r="AO51" s="43"/>
      <c r="AP51" s="43"/>
      <c r="AQ51" s="43"/>
      <c r="AR51" s="43"/>
      <c r="AS51" s="43"/>
      <c r="AT51" s="43"/>
      <c r="AU51" s="43"/>
      <c r="AV51" s="43"/>
      <c r="AW51" s="43"/>
      <c r="AX51" s="34"/>
      <c r="AY51" s="17"/>
      <c r="AZ51" s="34"/>
      <c r="BA51" s="43"/>
      <c r="BB51" s="43"/>
      <c r="BC51" s="43"/>
      <c r="BD51" s="34"/>
      <c r="BE51" s="34"/>
      <c r="BF51" s="34"/>
      <c r="BG51" s="35"/>
      <c r="BH51" s="43"/>
      <c r="BI51" s="43"/>
      <c r="BJ51" s="43"/>
      <c r="BK51" s="43"/>
      <c r="BL51" s="43"/>
      <c r="BM51" s="43"/>
      <c r="BN51" s="43"/>
      <c r="BO51" s="43"/>
      <c r="BP51" s="43"/>
      <c r="BQ51" s="34"/>
      <c r="BR51" s="34"/>
      <c r="BS51" s="34"/>
      <c r="BT51" s="43"/>
      <c r="BU51" s="43"/>
      <c r="BV51" s="43"/>
      <c r="BW51" s="34"/>
      <c r="BX51" s="34"/>
      <c r="BY51" s="34"/>
      <c r="BZ51" s="35"/>
      <c r="CA51" s="43"/>
      <c r="CB51" s="43"/>
      <c r="CC51" s="43"/>
      <c r="CD51" s="43"/>
      <c r="CE51" s="43"/>
      <c r="CF51" s="43"/>
      <c r="CG51" s="43"/>
      <c r="CH51" s="43"/>
      <c r="CI51" s="43"/>
      <c r="CJ51" s="34"/>
      <c r="CK51" s="34"/>
      <c r="CL51" s="34"/>
      <c r="CM51" s="43"/>
      <c r="CN51" s="43"/>
      <c r="CO51" s="43"/>
      <c r="CP51" s="34"/>
      <c r="CQ51" s="34"/>
      <c r="CR51" s="34"/>
      <c r="CS51" s="34"/>
      <c r="CT51" s="82"/>
      <c r="CU51" s="82"/>
      <c r="CV51" s="82"/>
      <c r="CW51" s="82"/>
      <c r="CX51" s="82"/>
      <c r="CY51" s="82"/>
      <c r="CZ51" s="82"/>
      <c r="DA51" s="82"/>
    </row>
    <row r="52" spans="1:105" s="1" customFormat="1" ht="24" customHeight="1" x14ac:dyDescent="0.35">
      <c r="A52" s="3"/>
      <c r="B52" s="11"/>
      <c r="C52" s="11"/>
      <c r="D52" s="31"/>
      <c r="E52" s="31"/>
      <c r="F52" s="31"/>
      <c r="G52" s="31"/>
      <c r="H52" s="11"/>
      <c r="I52" s="11"/>
      <c r="J52" s="3"/>
      <c r="K52" s="12"/>
      <c r="L52" s="12"/>
      <c r="M52" s="12"/>
      <c r="O52" s="12"/>
      <c r="P52" s="12"/>
      <c r="Q52" s="12"/>
      <c r="S52" s="3"/>
      <c r="T52" s="3"/>
      <c r="U52" s="30"/>
      <c r="V52" s="43"/>
      <c r="W52" s="43"/>
      <c r="X52" s="43"/>
      <c r="Y52" s="43"/>
      <c r="Z52" s="43"/>
      <c r="AA52" s="43"/>
      <c r="AB52" s="43"/>
      <c r="AC52" s="43"/>
      <c r="AD52" s="43"/>
      <c r="AE52" s="34"/>
      <c r="AF52" s="97"/>
      <c r="AG52" s="34"/>
      <c r="AH52" s="43"/>
      <c r="AI52" s="43"/>
      <c r="AJ52" s="43"/>
      <c r="AK52" s="34"/>
      <c r="AL52" s="34"/>
      <c r="AM52" s="34"/>
      <c r="AN52" s="34"/>
      <c r="AO52" s="43"/>
      <c r="AP52" s="43"/>
      <c r="AQ52" s="43"/>
      <c r="AR52" s="43"/>
      <c r="AS52" s="43"/>
      <c r="AT52" s="43"/>
      <c r="AU52" s="43"/>
      <c r="AV52" s="43"/>
      <c r="AW52" s="43"/>
      <c r="AX52" s="34"/>
      <c r="AY52" s="17"/>
      <c r="AZ52" s="34"/>
      <c r="BA52" s="43"/>
      <c r="BB52" s="43"/>
      <c r="BC52" s="43"/>
      <c r="BD52" s="34"/>
      <c r="BE52" s="34"/>
      <c r="BF52" s="34"/>
      <c r="BG52" s="35"/>
      <c r="BH52" s="43"/>
      <c r="BI52" s="43"/>
      <c r="BJ52" s="43"/>
      <c r="BK52" s="43"/>
      <c r="BL52" s="43"/>
      <c r="BM52" s="43"/>
      <c r="BN52" s="43"/>
      <c r="BO52" s="43"/>
      <c r="BP52" s="43"/>
      <c r="BQ52" s="34"/>
      <c r="BR52" s="34"/>
      <c r="BS52" s="34"/>
      <c r="BT52" s="43"/>
      <c r="BU52" s="43"/>
      <c r="BV52" s="43"/>
      <c r="BW52" s="34"/>
      <c r="BX52" s="34"/>
      <c r="BY52" s="34"/>
      <c r="BZ52" s="35"/>
      <c r="CA52" s="43"/>
      <c r="CB52" s="43"/>
      <c r="CC52" s="43"/>
      <c r="CD52" s="43"/>
      <c r="CE52" s="43"/>
      <c r="CF52" s="43"/>
      <c r="CG52" s="43"/>
      <c r="CH52" s="43"/>
      <c r="CI52" s="43"/>
      <c r="CJ52" s="34"/>
      <c r="CK52" s="34"/>
      <c r="CL52" s="34"/>
      <c r="CM52" s="43"/>
      <c r="CN52" s="43"/>
      <c r="CO52" s="43"/>
      <c r="CP52" s="34"/>
      <c r="CQ52" s="34"/>
      <c r="CR52" s="34"/>
      <c r="CS52" s="34"/>
      <c r="CT52" s="82"/>
      <c r="CU52" s="82"/>
      <c r="CV52" s="82"/>
      <c r="CW52" s="82"/>
      <c r="CX52" s="82"/>
      <c r="CY52" s="82"/>
      <c r="CZ52" s="82"/>
      <c r="DA52" s="82"/>
    </row>
    <row r="53" spans="1:105" s="1" customFormat="1" ht="24" customHeight="1" x14ac:dyDescent="0.35">
      <c r="A53" s="3"/>
      <c r="B53" s="11"/>
      <c r="C53" s="11"/>
      <c r="D53" s="31"/>
      <c r="E53" s="31"/>
      <c r="F53" s="31"/>
      <c r="G53" s="31"/>
      <c r="H53" s="11"/>
      <c r="I53" s="11"/>
      <c r="J53" s="3"/>
      <c r="K53" s="12"/>
      <c r="L53" s="12"/>
      <c r="M53" s="12"/>
      <c r="O53" s="12"/>
      <c r="P53" s="12"/>
      <c r="Q53" s="12"/>
      <c r="S53" s="3"/>
      <c r="T53" s="3"/>
      <c r="U53" s="30"/>
      <c r="V53" s="43"/>
      <c r="W53" s="43"/>
      <c r="X53" s="43"/>
      <c r="Y53" s="43"/>
      <c r="Z53" s="43"/>
      <c r="AA53" s="43"/>
      <c r="AB53" s="43"/>
      <c r="AC53" s="43"/>
      <c r="AD53" s="43"/>
      <c r="AE53" s="34"/>
      <c r="AF53" s="97"/>
      <c r="AG53" s="34"/>
      <c r="AH53" s="43"/>
      <c r="AI53" s="43"/>
      <c r="AJ53" s="43"/>
      <c r="AK53" s="34"/>
      <c r="AL53" s="34"/>
      <c r="AM53" s="34"/>
      <c r="AN53" s="34"/>
      <c r="AO53" s="43"/>
      <c r="AP53" s="43"/>
      <c r="AQ53" s="43"/>
      <c r="AR53" s="43"/>
      <c r="AS53" s="43"/>
      <c r="AT53" s="43"/>
      <c r="AU53" s="43"/>
      <c r="AV53" s="43"/>
      <c r="AW53" s="43"/>
      <c r="AX53" s="34"/>
      <c r="AY53" s="17"/>
      <c r="AZ53" s="34"/>
      <c r="BA53" s="43"/>
      <c r="BB53" s="43"/>
      <c r="BC53" s="43"/>
      <c r="BD53" s="34"/>
      <c r="BE53" s="34"/>
      <c r="BF53" s="34"/>
      <c r="BG53" s="35"/>
      <c r="BH53" s="43"/>
      <c r="BI53" s="43"/>
      <c r="BJ53" s="43"/>
      <c r="BK53" s="43"/>
      <c r="BL53" s="43"/>
      <c r="BM53" s="43"/>
      <c r="BN53" s="43"/>
      <c r="BO53" s="43"/>
      <c r="BP53" s="43"/>
      <c r="BQ53" s="34"/>
      <c r="BR53" s="34"/>
      <c r="BS53" s="34"/>
      <c r="BT53" s="43"/>
      <c r="BU53" s="43"/>
      <c r="BV53" s="43"/>
      <c r="BW53" s="34"/>
      <c r="BX53" s="34"/>
      <c r="BY53" s="34"/>
      <c r="BZ53" s="35"/>
      <c r="CA53" s="43"/>
      <c r="CB53" s="43"/>
      <c r="CC53" s="43"/>
      <c r="CD53" s="43"/>
      <c r="CE53" s="43"/>
      <c r="CF53" s="43"/>
      <c r="CG53" s="43"/>
      <c r="CH53" s="43"/>
      <c r="CI53" s="43"/>
      <c r="CJ53" s="34"/>
      <c r="CK53" s="34"/>
      <c r="CL53" s="34"/>
      <c r="CM53" s="43"/>
      <c r="CN53" s="43"/>
      <c r="CO53" s="43"/>
      <c r="CP53" s="34"/>
      <c r="CQ53" s="34"/>
      <c r="CR53" s="34"/>
      <c r="CS53" s="34"/>
      <c r="CT53" s="82"/>
      <c r="CU53" s="82"/>
      <c r="CV53" s="82"/>
      <c r="CW53" s="82"/>
      <c r="CX53" s="82"/>
      <c r="CY53" s="82"/>
      <c r="CZ53" s="82"/>
      <c r="DA53" s="82"/>
    </row>
    <row r="54" spans="1:105" s="1" customFormat="1" ht="24" customHeight="1" x14ac:dyDescent="0.35">
      <c r="A54" s="3"/>
      <c r="B54" s="11"/>
      <c r="C54" s="11"/>
      <c r="D54" s="31"/>
      <c r="E54" s="31"/>
      <c r="F54" s="31"/>
      <c r="G54" s="31"/>
      <c r="H54" s="11"/>
      <c r="I54" s="11"/>
      <c r="J54" s="3"/>
      <c r="K54" s="12"/>
      <c r="L54" s="12"/>
      <c r="M54" s="12"/>
      <c r="O54" s="12"/>
      <c r="P54" s="12"/>
      <c r="Q54" s="12"/>
      <c r="S54" s="3"/>
      <c r="T54" s="3"/>
      <c r="U54" s="30"/>
      <c r="V54" s="43"/>
      <c r="W54" s="43"/>
      <c r="X54" s="43"/>
      <c r="Y54" s="43"/>
      <c r="Z54" s="43"/>
      <c r="AA54" s="43"/>
      <c r="AB54" s="43"/>
      <c r="AC54" s="43"/>
      <c r="AD54" s="43"/>
      <c r="AE54" s="34"/>
      <c r="AF54" s="97"/>
      <c r="AG54" s="34"/>
      <c r="AH54" s="43"/>
      <c r="AI54" s="43"/>
      <c r="AJ54" s="43"/>
      <c r="AK54" s="34"/>
      <c r="AL54" s="34"/>
      <c r="AM54" s="34"/>
      <c r="AN54" s="34"/>
      <c r="AO54" s="43"/>
      <c r="AP54" s="43"/>
      <c r="AQ54" s="43"/>
      <c r="AR54" s="43"/>
      <c r="AS54" s="43"/>
      <c r="AT54" s="43"/>
      <c r="AU54" s="43"/>
      <c r="AV54" s="43"/>
      <c r="AW54" s="43"/>
      <c r="AX54" s="34"/>
      <c r="AY54" s="17"/>
      <c r="AZ54" s="34"/>
      <c r="BA54" s="43"/>
      <c r="BB54" s="43"/>
      <c r="BC54" s="43"/>
      <c r="BD54" s="34"/>
      <c r="BE54" s="34"/>
      <c r="BF54" s="34"/>
      <c r="BG54" s="35"/>
      <c r="BH54" s="43"/>
      <c r="BI54" s="43"/>
      <c r="BJ54" s="43"/>
      <c r="BK54" s="43"/>
      <c r="BL54" s="43"/>
      <c r="BM54" s="43"/>
      <c r="BN54" s="43"/>
      <c r="BO54" s="43"/>
      <c r="BP54" s="43"/>
      <c r="BQ54" s="34"/>
      <c r="BR54" s="34"/>
      <c r="BS54" s="34"/>
      <c r="BT54" s="43"/>
      <c r="BU54" s="43"/>
      <c r="BV54" s="43"/>
      <c r="BW54" s="34"/>
      <c r="BX54" s="34"/>
      <c r="BY54" s="34"/>
      <c r="BZ54" s="35"/>
      <c r="CA54" s="43"/>
      <c r="CB54" s="43"/>
      <c r="CC54" s="43"/>
      <c r="CD54" s="43"/>
      <c r="CE54" s="43"/>
      <c r="CF54" s="43"/>
      <c r="CG54" s="43"/>
      <c r="CH54" s="43"/>
      <c r="CI54" s="43"/>
      <c r="CJ54" s="34"/>
      <c r="CK54" s="34"/>
      <c r="CL54" s="34"/>
      <c r="CM54" s="43"/>
      <c r="CN54" s="43"/>
      <c r="CO54" s="43"/>
      <c r="CP54" s="34"/>
      <c r="CQ54" s="34"/>
      <c r="CR54" s="34"/>
      <c r="CS54" s="34"/>
      <c r="CT54" s="82"/>
      <c r="CU54" s="82"/>
      <c r="CV54" s="82"/>
      <c r="CW54" s="82"/>
      <c r="CX54" s="82"/>
      <c r="CY54" s="82"/>
      <c r="CZ54" s="82"/>
      <c r="DA54" s="82"/>
    </row>
    <row r="55" spans="1:105" s="1" customFormat="1" ht="24" customHeight="1" x14ac:dyDescent="0.35">
      <c r="A55" s="3"/>
      <c r="B55" s="11"/>
      <c r="C55" s="11"/>
      <c r="D55" s="31"/>
      <c r="E55" s="31"/>
      <c r="F55" s="31"/>
      <c r="G55" s="31"/>
      <c r="H55" s="11"/>
      <c r="I55" s="11"/>
      <c r="J55" s="3"/>
      <c r="K55" s="12"/>
      <c r="L55" s="12"/>
      <c r="M55" s="12"/>
      <c r="O55" s="12"/>
      <c r="P55" s="12"/>
      <c r="Q55" s="12"/>
      <c r="S55" s="3"/>
      <c r="T55" s="3"/>
      <c r="U55" s="30"/>
      <c r="V55" s="43"/>
      <c r="W55" s="43"/>
      <c r="X55" s="43"/>
      <c r="Y55" s="43"/>
      <c r="Z55" s="43"/>
      <c r="AA55" s="43"/>
      <c r="AB55" s="43"/>
      <c r="AC55" s="43"/>
      <c r="AD55" s="43"/>
      <c r="AE55" s="34"/>
      <c r="AF55" s="97"/>
      <c r="AG55" s="34"/>
      <c r="AH55" s="43"/>
      <c r="AI55" s="43"/>
      <c r="AJ55" s="43"/>
      <c r="AK55" s="34"/>
      <c r="AL55" s="34"/>
      <c r="AM55" s="34"/>
      <c r="AN55" s="34"/>
      <c r="AO55" s="43"/>
      <c r="AP55" s="43"/>
      <c r="AQ55" s="43"/>
      <c r="AR55" s="43"/>
      <c r="AS55" s="43"/>
      <c r="AT55" s="43"/>
      <c r="AU55" s="43"/>
      <c r="AV55" s="43"/>
      <c r="AW55" s="43"/>
      <c r="AX55" s="34"/>
      <c r="AY55" s="17"/>
      <c r="AZ55" s="34"/>
      <c r="BA55" s="43"/>
      <c r="BB55" s="43"/>
      <c r="BC55" s="43"/>
      <c r="BD55" s="34"/>
      <c r="BE55" s="34"/>
      <c r="BF55" s="34"/>
      <c r="BG55" s="35"/>
      <c r="BH55" s="43"/>
      <c r="BI55" s="43"/>
      <c r="BJ55" s="43"/>
      <c r="BK55" s="43"/>
      <c r="BL55" s="43"/>
      <c r="BM55" s="43"/>
      <c r="BN55" s="43"/>
      <c r="BO55" s="43"/>
      <c r="BP55" s="43"/>
      <c r="BQ55" s="34"/>
      <c r="BR55" s="34"/>
      <c r="BS55" s="34"/>
      <c r="BT55" s="43"/>
      <c r="BU55" s="43"/>
      <c r="BV55" s="43"/>
      <c r="BW55" s="34"/>
      <c r="BX55" s="34"/>
      <c r="BY55" s="34"/>
      <c r="BZ55" s="35"/>
      <c r="CA55" s="43"/>
      <c r="CB55" s="43"/>
      <c r="CC55" s="43"/>
      <c r="CD55" s="43"/>
      <c r="CE55" s="43"/>
      <c r="CF55" s="43"/>
      <c r="CG55" s="43"/>
      <c r="CH55" s="43"/>
      <c r="CI55" s="43"/>
      <c r="CJ55" s="34"/>
      <c r="CK55" s="34"/>
      <c r="CL55" s="34"/>
      <c r="CM55" s="43"/>
      <c r="CN55" s="43"/>
      <c r="CO55" s="43"/>
      <c r="CP55" s="34"/>
      <c r="CQ55" s="34"/>
      <c r="CR55" s="34"/>
      <c r="CS55" s="34"/>
      <c r="CT55" s="82"/>
      <c r="CU55" s="82"/>
      <c r="CV55" s="82"/>
      <c r="CW55" s="82"/>
      <c r="CX55" s="82"/>
      <c r="CY55" s="82"/>
      <c r="CZ55" s="82"/>
      <c r="DA55" s="82"/>
    </row>
    <row r="56" spans="1:105" s="1" customFormat="1" ht="24" customHeight="1" x14ac:dyDescent="0.35">
      <c r="A56" s="3"/>
      <c r="B56" s="11"/>
      <c r="C56" s="11"/>
      <c r="D56" s="31"/>
      <c r="E56" s="31"/>
      <c r="F56" s="31"/>
      <c r="G56" s="31"/>
      <c r="H56" s="11"/>
      <c r="I56" s="11"/>
      <c r="J56" s="3"/>
      <c r="K56" s="12"/>
      <c r="L56" s="12"/>
      <c r="M56" s="12"/>
      <c r="O56" s="12"/>
      <c r="P56" s="12"/>
      <c r="Q56" s="12"/>
      <c r="S56" s="3"/>
      <c r="T56" s="3"/>
      <c r="U56" s="30"/>
      <c r="V56" s="43"/>
      <c r="W56" s="43"/>
      <c r="X56" s="43"/>
      <c r="Y56" s="43"/>
      <c r="Z56" s="43"/>
      <c r="AA56" s="43"/>
      <c r="AB56" s="43"/>
      <c r="AC56" s="43"/>
      <c r="AD56" s="43"/>
      <c r="AE56" s="34"/>
      <c r="AF56" s="97"/>
      <c r="AG56" s="34"/>
      <c r="AH56" s="43"/>
      <c r="AI56" s="43"/>
      <c r="AJ56" s="43"/>
      <c r="AK56" s="34"/>
      <c r="AL56" s="34"/>
      <c r="AM56" s="34"/>
      <c r="AN56" s="34"/>
      <c r="AO56" s="43"/>
      <c r="AP56" s="43"/>
      <c r="AQ56" s="43"/>
      <c r="AR56" s="43"/>
      <c r="AS56" s="43"/>
      <c r="AT56" s="43"/>
      <c r="AU56" s="43"/>
      <c r="AV56" s="43"/>
      <c r="AW56" s="43"/>
      <c r="AX56" s="34"/>
      <c r="AY56" s="17"/>
      <c r="AZ56" s="34"/>
      <c r="BA56" s="43"/>
      <c r="BB56" s="43"/>
      <c r="BC56" s="43"/>
      <c r="BD56" s="34"/>
      <c r="BE56" s="34"/>
      <c r="BF56" s="34"/>
      <c r="BG56" s="35"/>
      <c r="BH56" s="43"/>
      <c r="BI56" s="43"/>
      <c r="BJ56" s="43"/>
      <c r="BK56" s="43"/>
      <c r="BL56" s="43"/>
      <c r="BM56" s="43"/>
      <c r="BN56" s="43"/>
      <c r="BO56" s="43"/>
      <c r="BP56" s="43"/>
      <c r="BQ56" s="34"/>
      <c r="BR56" s="34"/>
      <c r="BS56" s="34"/>
      <c r="BT56" s="43"/>
      <c r="BU56" s="43"/>
      <c r="BV56" s="43"/>
      <c r="BW56" s="34"/>
      <c r="BX56" s="34"/>
      <c r="BY56" s="34"/>
      <c r="BZ56" s="35"/>
      <c r="CA56" s="43"/>
      <c r="CB56" s="43"/>
      <c r="CC56" s="43"/>
      <c r="CD56" s="43"/>
      <c r="CE56" s="43"/>
      <c r="CF56" s="43"/>
      <c r="CG56" s="43"/>
      <c r="CH56" s="43"/>
      <c r="CI56" s="43"/>
      <c r="CJ56" s="34"/>
      <c r="CK56" s="34"/>
      <c r="CL56" s="34"/>
      <c r="CM56" s="43"/>
      <c r="CN56" s="43"/>
      <c r="CO56" s="43"/>
      <c r="CP56" s="34"/>
      <c r="CQ56" s="34"/>
      <c r="CR56" s="34"/>
      <c r="CS56" s="34"/>
      <c r="CT56" s="82"/>
      <c r="CU56" s="82"/>
      <c r="CV56" s="82"/>
      <c r="CW56" s="82"/>
      <c r="CX56" s="82"/>
      <c r="CY56" s="82"/>
      <c r="CZ56" s="82"/>
      <c r="DA56" s="82"/>
    </row>
    <row r="57" spans="1:105" s="1" customFormat="1" ht="24" customHeight="1" x14ac:dyDescent="0.35">
      <c r="A57" s="3"/>
      <c r="B57" s="11"/>
      <c r="C57" s="11"/>
      <c r="D57" s="31"/>
      <c r="E57" s="31"/>
      <c r="F57" s="31"/>
      <c r="G57" s="31"/>
      <c r="H57" s="11"/>
      <c r="I57" s="11"/>
      <c r="J57" s="3"/>
      <c r="K57" s="12"/>
      <c r="L57" s="12"/>
      <c r="M57" s="12"/>
      <c r="O57" s="12"/>
      <c r="P57" s="12"/>
      <c r="Q57" s="12"/>
      <c r="S57" s="3"/>
      <c r="T57" s="3"/>
      <c r="U57" s="30"/>
      <c r="V57" s="43"/>
      <c r="W57" s="43"/>
      <c r="X57" s="43"/>
      <c r="Y57" s="43"/>
      <c r="Z57" s="43"/>
      <c r="AA57" s="43"/>
      <c r="AB57" s="43"/>
      <c r="AC57" s="43"/>
      <c r="AD57" s="43"/>
      <c r="AE57" s="34"/>
      <c r="AF57" s="97"/>
      <c r="AG57" s="34"/>
      <c r="AH57" s="43"/>
      <c r="AI57" s="43"/>
      <c r="AJ57" s="43"/>
      <c r="AK57" s="34"/>
      <c r="AL57" s="34"/>
      <c r="AM57" s="34"/>
      <c r="AN57" s="34"/>
      <c r="AO57" s="43"/>
      <c r="AP57" s="43"/>
      <c r="AQ57" s="43"/>
      <c r="AR57" s="43"/>
      <c r="AS57" s="43"/>
      <c r="AT57" s="43"/>
      <c r="AU57" s="43"/>
      <c r="AV57" s="43"/>
      <c r="AW57" s="43"/>
      <c r="AX57" s="34"/>
      <c r="AY57" s="17"/>
      <c r="AZ57" s="34"/>
      <c r="BA57" s="43"/>
      <c r="BB57" s="43"/>
      <c r="BC57" s="43"/>
      <c r="BD57" s="34"/>
      <c r="BE57" s="34"/>
      <c r="BF57" s="34"/>
      <c r="BG57" s="35"/>
      <c r="BH57" s="43"/>
      <c r="BI57" s="43"/>
      <c r="BJ57" s="43"/>
      <c r="BK57" s="43"/>
      <c r="BL57" s="43"/>
      <c r="BM57" s="43"/>
      <c r="BN57" s="43"/>
      <c r="BO57" s="43"/>
      <c r="BP57" s="43"/>
      <c r="BQ57" s="34"/>
      <c r="BR57" s="34"/>
      <c r="BS57" s="34"/>
      <c r="BT57" s="43"/>
      <c r="BU57" s="43"/>
      <c r="BV57" s="43"/>
      <c r="BW57" s="34"/>
      <c r="BX57" s="34"/>
      <c r="BY57" s="34"/>
      <c r="BZ57" s="35"/>
      <c r="CA57" s="43"/>
      <c r="CB57" s="43"/>
      <c r="CC57" s="43"/>
      <c r="CD57" s="43"/>
      <c r="CE57" s="43"/>
      <c r="CF57" s="43"/>
      <c r="CG57" s="43"/>
      <c r="CH57" s="43"/>
      <c r="CI57" s="43"/>
      <c r="CJ57" s="34"/>
      <c r="CK57" s="34"/>
      <c r="CL57" s="34"/>
      <c r="CM57" s="43"/>
      <c r="CN57" s="43"/>
      <c r="CO57" s="43"/>
      <c r="CP57" s="34"/>
      <c r="CQ57" s="34"/>
      <c r="CR57" s="34"/>
      <c r="CS57" s="34"/>
      <c r="CT57" s="82"/>
      <c r="CU57" s="82"/>
      <c r="CV57" s="82"/>
      <c r="CW57" s="82"/>
      <c r="CX57" s="82"/>
      <c r="CY57" s="82"/>
      <c r="CZ57" s="82"/>
      <c r="DA57" s="82"/>
    </row>
    <row r="58" spans="1:105" s="1" customFormat="1" ht="24" customHeight="1" x14ac:dyDescent="0.35">
      <c r="A58" s="3"/>
      <c r="B58" s="11"/>
      <c r="C58" s="11"/>
      <c r="D58" s="31"/>
      <c r="E58" s="31"/>
      <c r="F58" s="31"/>
      <c r="G58" s="31"/>
      <c r="H58" s="11"/>
      <c r="I58" s="11"/>
      <c r="J58" s="3"/>
      <c r="K58" s="12"/>
      <c r="L58" s="12"/>
      <c r="M58" s="12"/>
      <c r="O58" s="12"/>
      <c r="P58" s="12"/>
      <c r="Q58" s="12"/>
      <c r="S58" s="3"/>
      <c r="T58" s="3"/>
      <c r="U58" s="30"/>
      <c r="V58" s="43"/>
      <c r="W58" s="43"/>
      <c r="X58" s="43"/>
      <c r="Y58" s="43"/>
      <c r="Z58" s="43"/>
      <c r="AA58" s="43"/>
      <c r="AB58" s="43"/>
      <c r="AC58" s="43"/>
      <c r="AD58" s="43"/>
      <c r="AE58" s="34"/>
      <c r="AF58" s="97"/>
      <c r="AG58" s="34"/>
      <c r="AH58" s="43"/>
      <c r="AI58" s="43"/>
      <c r="AJ58" s="43"/>
      <c r="AK58" s="34"/>
      <c r="AL58" s="34"/>
      <c r="AM58" s="34"/>
      <c r="AN58" s="34"/>
      <c r="AO58" s="43"/>
      <c r="AP58" s="43"/>
      <c r="AQ58" s="43"/>
      <c r="AR58" s="43"/>
      <c r="AS58" s="43"/>
      <c r="AT58" s="43"/>
      <c r="AU58" s="43"/>
      <c r="AV58" s="43"/>
      <c r="AW58" s="43"/>
      <c r="AX58" s="34"/>
      <c r="AY58" s="17"/>
      <c r="AZ58" s="34"/>
      <c r="BA58" s="43"/>
      <c r="BB58" s="43"/>
      <c r="BC58" s="43"/>
      <c r="BD58" s="34"/>
      <c r="BE58" s="34"/>
      <c r="BF58" s="34"/>
      <c r="BG58" s="35"/>
      <c r="BH58" s="43"/>
      <c r="BI58" s="43"/>
      <c r="BJ58" s="43"/>
      <c r="BK58" s="43"/>
      <c r="BL58" s="43"/>
      <c r="BM58" s="43"/>
      <c r="BN58" s="43"/>
      <c r="BO58" s="43"/>
      <c r="BP58" s="43"/>
      <c r="BQ58" s="34"/>
      <c r="BR58" s="34"/>
      <c r="BS58" s="34"/>
      <c r="BT58" s="43"/>
      <c r="BU58" s="43"/>
      <c r="BV58" s="43"/>
      <c r="BW58" s="34"/>
      <c r="BX58" s="34"/>
      <c r="BY58" s="34"/>
      <c r="BZ58" s="35"/>
      <c r="CA58" s="43"/>
      <c r="CB58" s="43"/>
      <c r="CC58" s="43"/>
      <c r="CD58" s="43"/>
      <c r="CE58" s="43"/>
      <c r="CF58" s="43"/>
      <c r="CG58" s="43"/>
      <c r="CH58" s="43"/>
      <c r="CI58" s="43"/>
      <c r="CJ58" s="34"/>
      <c r="CK58" s="34"/>
      <c r="CL58" s="34"/>
      <c r="CM58" s="43"/>
      <c r="CN58" s="43"/>
      <c r="CO58" s="43"/>
      <c r="CP58" s="34"/>
      <c r="CQ58" s="34"/>
      <c r="CR58" s="34"/>
      <c r="CS58" s="34"/>
      <c r="CT58" s="82"/>
      <c r="CU58" s="82"/>
      <c r="CV58" s="82"/>
      <c r="CW58" s="82"/>
      <c r="CX58" s="82"/>
      <c r="CY58" s="82"/>
      <c r="CZ58" s="82"/>
      <c r="DA58" s="82"/>
    </row>
    <row r="59" spans="1:105" s="1" customFormat="1" ht="24" customHeight="1" x14ac:dyDescent="0.35">
      <c r="A59" s="3"/>
      <c r="B59" s="11"/>
      <c r="C59" s="11"/>
      <c r="D59" s="31"/>
      <c r="E59" s="31"/>
      <c r="F59" s="31"/>
      <c r="G59" s="31"/>
      <c r="H59" s="11"/>
      <c r="I59" s="11"/>
      <c r="J59" s="3"/>
      <c r="K59" s="12"/>
      <c r="L59" s="12"/>
      <c r="M59" s="12"/>
      <c r="O59" s="12"/>
      <c r="P59" s="12"/>
      <c r="Q59" s="12"/>
      <c r="S59" s="3"/>
      <c r="T59" s="3"/>
      <c r="U59" s="30"/>
      <c r="V59" s="43"/>
      <c r="W59" s="43"/>
      <c r="X59" s="43"/>
      <c r="Y59" s="43"/>
      <c r="Z59" s="43"/>
      <c r="AA59" s="43"/>
      <c r="AB59" s="43"/>
      <c r="AC59" s="43"/>
      <c r="AD59" s="43"/>
      <c r="AE59" s="34"/>
      <c r="AF59" s="97"/>
      <c r="AG59" s="34"/>
      <c r="AH59" s="43"/>
      <c r="AI59" s="43"/>
      <c r="AJ59" s="43"/>
      <c r="AK59" s="34"/>
      <c r="AL59" s="34"/>
      <c r="AM59" s="34"/>
      <c r="AN59" s="34"/>
      <c r="AO59" s="43"/>
      <c r="AP59" s="43"/>
      <c r="AQ59" s="43"/>
      <c r="AR59" s="43"/>
      <c r="AS59" s="43"/>
      <c r="AT59" s="43"/>
      <c r="AU59" s="43"/>
      <c r="AV59" s="43"/>
      <c r="AW59" s="43"/>
      <c r="AX59" s="34"/>
      <c r="AY59" s="17"/>
      <c r="AZ59" s="34"/>
      <c r="BA59" s="43"/>
      <c r="BB59" s="43"/>
      <c r="BC59" s="43"/>
      <c r="BD59" s="34"/>
      <c r="BE59" s="34"/>
      <c r="BF59" s="34"/>
      <c r="BG59" s="35"/>
      <c r="BH59" s="43"/>
      <c r="BI59" s="43"/>
      <c r="BJ59" s="43"/>
      <c r="BK59" s="43"/>
      <c r="BL59" s="43"/>
      <c r="BM59" s="43"/>
      <c r="BN59" s="43"/>
      <c r="BO59" s="43"/>
      <c r="BP59" s="43"/>
      <c r="BQ59" s="34"/>
      <c r="BR59" s="34"/>
      <c r="BS59" s="34"/>
      <c r="BT59" s="43"/>
      <c r="BU59" s="43"/>
      <c r="BV59" s="43"/>
      <c r="BW59" s="34"/>
      <c r="BX59" s="34"/>
      <c r="BY59" s="34"/>
      <c r="BZ59" s="35"/>
      <c r="CA59" s="43"/>
      <c r="CB59" s="43"/>
      <c r="CC59" s="43"/>
      <c r="CD59" s="43"/>
      <c r="CE59" s="43"/>
      <c r="CF59" s="43"/>
      <c r="CG59" s="43"/>
      <c r="CH59" s="43"/>
      <c r="CI59" s="43"/>
      <c r="CJ59" s="34"/>
      <c r="CK59" s="34"/>
      <c r="CL59" s="34"/>
      <c r="CM59" s="43"/>
      <c r="CN59" s="43"/>
      <c r="CO59" s="43"/>
      <c r="CP59" s="34"/>
      <c r="CQ59" s="34"/>
      <c r="CR59" s="34"/>
      <c r="CS59" s="34"/>
      <c r="CT59" s="82"/>
      <c r="CU59" s="82"/>
      <c r="CV59" s="82"/>
      <c r="CW59" s="82"/>
      <c r="CX59" s="82"/>
      <c r="CY59" s="82"/>
      <c r="CZ59" s="82"/>
      <c r="DA59" s="82"/>
    </row>
    <row r="60" spans="1:105" s="1" customFormat="1" ht="24" customHeight="1" x14ac:dyDescent="0.35">
      <c r="A60" s="3"/>
      <c r="B60" s="11"/>
      <c r="C60" s="11"/>
      <c r="D60" s="31"/>
      <c r="E60" s="31"/>
      <c r="F60" s="31"/>
      <c r="G60" s="31"/>
      <c r="H60" s="11"/>
      <c r="I60" s="11"/>
      <c r="J60" s="3"/>
      <c r="K60" s="12"/>
      <c r="L60" s="12"/>
      <c r="M60" s="12"/>
      <c r="O60" s="12"/>
      <c r="P60" s="12"/>
      <c r="Q60" s="12"/>
      <c r="S60" s="3"/>
      <c r="T60" s="3"/>
      <c r="U60" s="30"/>
      <c r="V60" s="43"/>
      <c r="W60" s="43"/>
      <c r="X60" s="43"/>
      <c r="Y60" s="43"/>
      <c r="Z60" s="43"/>
      <c r="AA60" s="43"/>
      <c r="AB60" s="43"/>
      <c r="AC60" s="43"/>
      <c r="AD60" s="43"/>
      <c r="AE60" s="34"/>
      <c r="AF60" s="97"/>
      <c r="AG60" s="34"/>
      <c r="AH60" s="43"/>
      <c r="AI60" s="43"/>
      <c r="AJ60" s="43"/>
      <c r="AK60" s="34"/>
      <c r="AL60" s="34"/>
      <c r="AM60" s="34"/>
      <c r="AN60" s="34"/>
      <c r="AO60" s="43"/>
      <c r="AP60" s="43"/>
      <c r="AQ60" s="43"/>
      <c r="AR60" s="43"/>
      <c r="AS60" s="43"/>
      <c r="AT60" s="43"/>
      <c r="AU60" s="43"/>
      <c r="AV60" s="43"/>
      <c r="AW60" s="43"/>
      <c r="AX60" s="34"/>
      <c r="AY60" s="17"/>
      <c r="AZ60" s="34"/>
      <c r="BA60" s="43"/>
      <c r="BB60" s="43"/>
      <c r="BC60" s="43"/>
      <c r="BD60" s="34"/>
      <c r="BE60" s="34"/>
      <c r="BF60" s="34"/>
      <c r="BG60" s="35"/>
      <c r="BH60" s="43"/>
      <c r="BI60" s="43"/>
      <c r="BJ60" s="43"/>
      <c r="BK60" s="43"/>
      <c r="BL60" s="43"/>
      <c r="BM60" s="43"/>
      <c r="BN60" s="43"/>
      <c r="BO60" s="43"/>
      <c r="BP60" s="43"/>
      <c r="BQ60" s="34"/>
      <c r="BR60" s="34"/>
      <c r="BS60" s="34"/>
      <c r="BT60" s="43"/>
      <c r="BU60" s="43"/>
      <c r="BV60" s="43"/>
      <c r="BW60" s="34"/>
      <c r="BX60" s="34"/>
      <c r="BY60" s="34"/>
      <c r="BZ60" s="35"/>
      <c r="CA60" s="43"/>
      <c r="CB60" s="43"/>
      <c r="CC60" s="43"/>
      <c r="CD60" s="43"/>
      <c r="CE60" s="43"/>
      <c r="CF60" s="43"/>
      <c r="CG60" s="43"/>
      <c r="CH60" s="43"/>
      <c r="CI60" s="43"/>
      <c r="CJ60" s="34"/>
      <c r="CK60" s="34"/>
      <c r="CL60" s="34"/>
      <c r="CM60" s="43"/>
      <c r="CN60" s="43"/>
      <c r="CO60" s="43"/>
      <c r="CP60" s="34"/>
      <c r="CQ60" s="34"/>
      <c r="CR60" s="34"/>
      <c r="CS60" s="34"/>
      <c r="CT60" s="82"/>
      <c r="CU60" s="82"/>
      <c r="CV60" s="82"/>
      <c r="CW60" s="82"/>
      <c r="CX60" s="82"/>
      <c r="CY60" s="82"/>
      <c r="CZ60" s="82"/>
      <c r="DA60" s="82"/>
    </row>
    <row r="61" spans="1:105" s="1" customFormat="1" ht="24" customHeight="1" x14ac:dyDescent="0.35">
      <c r="A61" s="3"/>
      <c r="B61" s="11"/>
      <c r="C61" s="11"/>
      <c r="D61" s="31"/>
      <c r="E61" s="31"/>
      <c r="F61" s="31"/>
      <c r="G61" s="31"/>
      <c r="H61" s="11"/>
      <c r="I61" s="11"/>
      <c r="J61" s="3"/>
      <c r="K61" s="12"/>
      <c r="L61" s="12"/>
      <c r="M61" s="12"/>
      <c r="O61" s="12"/>
      <c r="P61" s="12"/>
      <c r="Q61" s="12"/>
      <c r="S61" s="3"/>
      <c r="T61" s="3"/>
      <c r="U61" s="30"/>
      <c r="V61" s="43"/>
      <c r="W61" s="43"/>
      <c r="X61" s="43"/>
      <c r="Y61" s="43"/>
      <c r="Z61" s="43"/>
      <c r="AA61" s="43"/>
      <c r="AB61" s="43"/>
      <c r="AC61" s="43"/>
      <c r="AD61" s="43"/>
      <c r="AE61" s="34"/>
      <c r="AF61" s="97"/>
      <c r="AG61" s="34"/>
      <c r="AH61" s="43"/>
      <c r="AI61" s="43"/>
      <c r="AJ61" s="43"/>
      <c r="AK61" s="34"/>
      <c r="AL61" s="34"/>
      <c r="AM61" s="34"/>
      <c r="AN61" s="34"/>
      <c r="AO61" s="43"/>
      <c r="AP61" s="43"/>
      <c r="AQ61" s="43"/>
      <c r="AR61" s="43"/>
      <c r="AS61" s="43"/>
      <c r="AT61" s="43"/>
      <c r="AU61" s="43"/>
      <c r="AV61" s="43"/>
      <c r="AW61" s="43"/>
      <c r="AX61" s="34"/>
      <c r="AY61" s="17"/>
      <c r="AZ61" s="34"/>
      <c r="BA61" s="43"/>
      <c r="BB61" s="43"/>
      <c r="BC61" s="43"/>
      <c r="BD61" s="34"/>
      <c r="BE61" s="34"/>
      <c r="BF61" s="34"/>
      <c r="BG61" s="35"/>
      <c r="BH61" s="43"/>
      <c r="BI61" s="43"/>
      <c r="BJ61" s="43"/>
      <c r="BK61" s="43"/>
      <c r="BL61" s="43"/>
      <c r="BM61" s="43"/>
      <c r="BN61" s="43"/>
      <c r="BO61" s="43"/>
      <c r="BP61" s="43"/>
      <c r="BQ61" s="34"/>
      <c r="BR61" s="34"/>
      <c r="BS61" s="34"/>
      <c r="BT61" s="43"/>
      <c r="BU61" s="43"/>
      <c r="BV61" s="43"/>
      <c r="BW61" s="34"/>
      <c r="BX61" s="34"/>
      <c r="BY61" s="34"/>
      <c r="BZ61" s="35"/>
      <c r="CA61" s="43"/>
      <c r="CB61" s="43"/>
      <c r="CC61" s="43"/>
      <c r="CD61" s="43"/>
      <c r="CE61" s="43"/>
      <c r="CF61" s="43"/>
      <c r="CG61" s="43"/>
      <c r="CH61" s="43"/>
      <c r="CI61" s="43"/>
      <c r="CJ61" s="34"/>
      <c r="CK61" s="34"/>
      <c r="CL61" s="34"/>
      <c r="CM61" s="43"/>
      <c r="CN61" s="43"/>
      <c r="CO61" s="43"/>
      <c r="CP61" s="34"/>
      <c r="CQ61" s="34"/>
      <c r="CR61" s="34"/>
      <c r="CS61" s="34"/>
      <c r="CT61" s="82"/>
      <c r="CU61" s="82"/>
      <c r="CV61" s="82"/>
      <c r="CW61" s="82"/>
      <c r="CX61" s="82"/>
      <c r="CY61" s="82"/>
      <c r="CZ61" s="82"/>
      <c r="DA61" s="82"/>
    </row>
    <row r="62" spans="1:105" s="1" customFormat="1" ht="24" customHeight="1" x14ac:dyDescent="0.35">
      <c r="A62" s="3"/>
      <c r="B62" s="11"/>
      <c r="C62" s="11"/>
      <c r="D62" s="31"/>
      <c r="E62" s="31"/>
      <c r="F62" s="31"/>
      <c r="G62" s="31"/>
      <c r="H62" s="11"/>
      <c r="I62" s="11"/>
      <c r="J62" s="3"/>
      <c r="K62" s="12"/>
      <c r="L62" s="12"/>
      <c r="M62" s="12"/>
      <c r="O62" s="12"/>
      <c r="P62" s="12"/>
      <c r="Q62" s="12"/>
      <c r="S62" s="3"/>
      <c r="T62" s="3"/>
      <c r="U62" s="30"/>
      <c r="V62" s="43"/>
      <c r="W62" s="43"/>
      <c r="X62" s="43"/>
      <c r="Y62" s="43"/>
      <c r="Z62" s="43"/>
      <c r="AA62" s="43"/>
      <c r="AB62" s="43"/>
      <c r="AC62" s="43"/>
      <c r="AD62" s="43"/>
      <c r="AE62" s="34"/>
      <c r="AF62" s="97"/>
      <c r="AG62" s="34"/>
      <c r="AH62" s="43"/>
      <c r="AI62" s="43"/>
      <c r="AJ62" s="43"/>
      <c r="AK62" s="34"/>
      <c r="AL62" s="34"/>
      <c r="AM62" s="34"/>
      <c r="AN62" s="34"/>
      <c r="AO62" s="43"/>
      <c r="AP62" s="43"/>
      <c r="AQ62" s="43"/>
      <c r="AR62" s="43"/>
      <c r="AS62" s="43"/>
      <c r="AT62" s="43"/>
      <c r="AU62" s="43"/>
      <c r="AV62" s="43"/>
      <c r="AW62" s="43"/>
      <c r="AX62" s="34"/>
      <c r="AY62" s="17"/>
      <c r="AZ62" s="34"/>
      <c r="BA62" s="43"/>
      <c r="BB62" s="43"/>
      <c r="BC62" s="43"/>
      <c r="BD62" s="34"/>
      <c r="BE62" s="34"/>
      <c r="BF62" s="34"/>
      <c r="BG62" s="35"/>
      <c r="BH62" s="43"/>
      <c r="BI62" s="43"/>
      <c r="BJ62" s="43"/>
      <c r="BK62" s="43"/>
      <c r="BL62" s="43"/>
      <c r="BM62" s="43"/>
      <c r="BN62" s="43"/>
      <c r="BO62" s="43"/>
      <c r="BP62" s="43"/>
      <c r="BQ62" s="34"/>
      <c r="BR62" s="34"/>
      <c r="BS62" s="34"/>
      <c r="BT62" s="43"/>
      <c r="BU62" s="43"/>
      <c r="BV62" s="43"/>
      <c r="BW62" s="34"/>
      <c r="BX62" s="34"/>
      <c r="BY62" s="34"/>
      <c r="BZ62" s="35"/>
      <c r="CA62" s="43"/>
      <c r="CB62" s="43"/>
      <c r="CC62" s="43"/>
      <c r="CD62" s="43"/>
      <c r="CE62" s="43"/>
      <c r="CF62" s="43"/>
      <c r="CG62" s="43"/>
      <c r="CH62" s="43"/>
      <c r="CI62" s="43"/>
      <c r="CJ62" s="34"/>
      <c r="CK62" s="34"/>
      <c r="CL62" s="34"/>
      <c r="CM62" s="43"/>
      <c r="CN62" s="43"/>
      <c r="CO62" s="43"/>
      <c r="CP62" s="34"/>
      <c r="CQ62" s="34"/>
      <c r="CR62" s="34"/>
      <c r="CS62" s="34"/>
      <c r="CT62" s="82"/>
      <c r="CU62" s="82"/>
      <c r="CV62" s="82"/>
      <c r="CW62" s="82"/>
      <c r="CX62" s="82"/>
      <c r="CY62" s="82"/>
      <c r="CZ62" s="82"/>
      <c r="DA62" s="82"/>
    </row>
    <row r="63" spans="1:105" s="1" customFormat="1" ht="24" customHeight="1" x14ac:dyDescent="0.35">
      <c r="A63" s="3"/>
      <c r="B63" s="11"/>
      <c r="C63" s="11"/>
      <c r="D63" s="31"/>
      <c r="E63" s="31"/>
      <c r="F63" s="31"/>
      <c r="G63" s="31"/>
      <c r="H63" s="11"/>
      <c r="I63" s="11"/>
      <c r="J63" s="3"/>
      <c r="K63" s="12"/>
      <c r="L63" s="12"/>
      <c r="M63" s="12"/>
      <c r="O63" s="12"/>
      <c r="P63" s="12"/>
      <c r="Q63" s="12"/>
      <c r="S63" s="3"/>
      <c r="T63" s="3"/>
      <c r="U63" s="30"/>
      <c r="V63" s="43"/>
      <c r="W63" s="43"/>
      <c r="X63" s="43"/>
      <c r="Y63" s="43"/>
      <c r="Z63" s="43"/>
      <c r="AA63" s="43"/>
      <c r="AB63" s="43"/>
      <c r="AC63" s="43"/>
      <c r="AD63" s="43"/>
      <c r="AE63" s="34"/>
      <c r="AF63" s="97"/>
      <c r="AG63" s="34"/>
      <c r="AH63" s="43"/>
      <c r="AI63" s="43"/>
      <c r="AJ63" s="43"/>
      <c r="AK63" s="34"/>
      <c r="AL63" s="34"/>
      <c r="AM63" s="34"/>
      <c r="AN63" s="34"/>
      <c r="AO63" s="43"/>
      <c r="AP63" s="43"/>
      <c r="AQ63" s="43"/>
      <c r="AR63" s="43"/>
      <c r="AS63" s="43"/>
      <c r="AT63" s="43"/>
      <c r="AU63" s="43"/>
      <c r="AV63" s="43"/>
      <c r="AW63" s="43"/>
      <c r="AX63" s="34"/>
      <c r="AY63" s="17"/>
      <c r="AZ63" s="34"/>
      <c r="BA63" s="43"/>
      <c r="BB63" s="43"/>
      <c r="BC63" s="43"/>
      <c r="BD63" s="34"/>
      <c r="BE63" s="34"/>
      <c r="BF63" s="34"/>
      <c r="BG63" s="35"/>
      <c r="BH63" s="43"/>
      <c r="BI63" s="43"/>
      <c r="BJ63" s="43"/>
      <c r="BK63" s="43"/>
      <c r="BL63" s="43"/>
      <c r="BM63" s="43"/>
      <c r="BN63" s="43"/>
      <c r="BO63" s="43"/>
      <c r="BP63" s="43"/>
      <c r="BQ63" s="34"/>
      <c r="BR63" s="34"/>
      <c r="BS63" s="34"/>
      <c r="BT63" s="43"/>
      <c r="BU63" s="43"/>
      <c r="BV63" s="43"/>
      <c r="BW63" s="34"/>
      <c r="BX63" s="34"/>
      <c r="BY63" s="34"/>
      <c r="BZ63" s="35"/>
      <c r="CA63" s="43"/>
      <c r="CB63" s="43"/>
      <c r="CC63" s="43"/>
      <c r="CD63" s="43"/>
      <c r="CE63" s="43"/>
      <c r="CF63" s="43"/>
      <c r="CG63" s="43"/>
      <c r="CH63" s="43"/>
      <c r="CI63" s="43"/>
      <c r="CJ63" s="34"/>
      <c r="CK63" s="34"/>
      <c r="CL63" s="34"/>
      <c r="CM63" s="43"/>
      <c r="CN63" s="43"/>
      <c r="CO63" s="43"/>
      <c r="CP63" s="34"/>
      <c r="CQ63" s="34"/>
      <c r="CR63" s="34"/>
      <c r="CS63" s="34"/>
      <c r="CT63" s="82"/>
      <c r="CU63" s="82"/>
      <c r="CV63" s="82"/>
      <c r="CW63" s="82"/>
      <c r="CX63" s="82"/>
      <c r="CY63" s="82"/>
      <c r="CZ63" s="82"/>
      <c r="DA63" s="82"/>
    </row>
    <row r="64" spans="1:105" s="1" customFormat="1" ht="24" customHeight="1" x14ac:dyDescent="0.35">
      <c r="A64" s="3"/>
      <c r="B64" s="11"/>
      <c r="C64" s="11"/>
      <c r="D64" s="31"/>
      <c r="E64" s="31"/>
      <c r="F64" s="31"/>
      <c r="G64" s="31"/>
      <c r="H64" s="11"/>
      <c r="I64" s="11"/>
      <c r="J64" s="3"/>
      <c r="K64" s="12"/>
      <c r="L64" s="12"/>
      <c r="M64" s="12"/>
      <c r="O64" s="12"/>
      <c r="P64" s="12"/>
      <c r="Q64" s="12"/>
      <c r="S64" s="3"/>
      <c r="T64" s="3"/>
      <c r="U64" s="30"/>
      <c r="V64" s="43"/>
      <c r="W64" s="43"/>
      <c r="X64" s="43"/>
      <c r="Y64" s="43"/>
      <c r="Z64" s="43"/>
      <c r="AA64" s="43"/>
      <c r="AB64" s="43"/>
      <c r="AC64" s="43"/>
      <c r="AD64" s="43"/>
      <c r="AE64" s="34"/>
      <c r="AF64" s="97"/>
      <c r="AG64" s="34"/>
      <c r="AH64" s="43"/>
      <c r="AI64" s="43"/>
      <c r="AJ64" s="43"/>
      <c r="AK64" s="34"/>
      <c r="AL64" s="34"/>
      <c r="AM64" s="34"/>
      <c r="AN64" s="34"/>
      <c r="AO64" s="43"/>
      <c r="AP64" s="43"/>
      <c r="AQ64" s="43"/>
      <c r="AR64" s="43"/>
      <c r="AS64" s="43"/>
      <c r="AT64" s="43"/>
      <c r="AU64" s="43"/>
      <c r="AV64" s="43"/>
      <c r="AW64" s="43"/>
      <c r="AX64" s="34"/>
      <c r="AY64" s="17"/>
      <c r="AZ64" s="34"/>
      <c r="BA64" s="43"/>
      <c r="BB64" s="43"/>
      <c r="BC64" s="43"/>
      <c r="BD64" s="34"/>
      <c r="BE64" s="34"/>
      <c r="BF64" s="34"/>
      <c r="BG64" s="35"/>
      <c r="BH64" s="43"/>
      <c r="BI64" s="43"/>
      <c r="BJ64" s="43"/>
      <c r="BK64" s="43"/>
      <c r="BL64" s="43"/>
      <c r="BM64" s="43"/>
      <c r="BN64" s="43"/>
      <c r="BO64" s="43"/>
      <c r="BP64" s="43"/>
      <c r="BQ64" s="34"/>
      <c r="BR64" s="34"/>
      <c r="BS64" s="34"/>
      <c r="BT64" s="43"/>
      <c r="BU64" s="43"/>
      <c r="BV64" s="43"/>
      <c r="BW64" s="34"/>
      <c r="BX64" s="34"/>
      <c r="BY64" s="34"/>
      <c r="BZ64" s="35"/>
      <c r="CA64" s="43"/>
      <c r="CB64" s="43"/>
      <c r="CC64" s="43"/>
      <c r="CD64" s="43"/>
      <c r="CE64" s="43"/>
      <c r="CF64" s="43"/>
      <c r="CG64" s="43"/>
      <c r="CH64" s="43"/>
      <c r="CI64" s="43"/>
      <c r="CJ64" s="34"/>
      <c r="CK64" s="34"/>
      <c r="CL64" s="34"/>
      <c r="CM64" s="43"/>
      <c r="CN64" s="43"/>
      <c r="CO64" s="43"/>
      <c r="CP64" s="34"/>
      <c r="CQ64" s="34"/>
      <c r="CR64" s="34"/>
      <c r="CS64" s="34"/>
      <c r="CT64" s="82"/>
      <c r="CU64" s="82"/>
      <c r="CV64" s="82"/>
      <c r="CW64" s="82"/>
      <c r="CX64" s="82"/>
      <c r="CY64" s="82"/>
      <c r="CZ64" s="82"/>
      <c r="DA64" s="82"/>
    </row>
    <row r="65" spans="1:105" s="1" customFormat="1" ht="24" customHeight="1" x14ac:dyDescent="0.35">
      <c r="A65" s="3"/>
      <c r="B65" s="11"/>
      <c r="C65" s="11"/>
      <c r="D65" s="31"/>
      <c r="E65" s="31"/>
      <c r="F65" s="31"/>
      <c r="G65" s="31"/>
      <c r="H65" s="11"/>
      <c r="I65" s="11"/>
      <c r="J65" s="3"/>
      <c r="K65" s="12"/>
      <c r="L65" s="12"/>
      <c r="M65" s="12"/>
      <c r="O65" s="12"/>
      <c r="P65" s="12"/>
      <c r="Q65" s="12"/>
      <c r="S65" s="3"/>
      <c r="T65" s="3"/>
      <c r="U65" s="30"/>
      <c r="V65" s="43"/>
      <c r="W65" s="43"/>
      <c r="X65" s="43"/>
      <c r="Y65" s="43"/>
      <c r="Z65" s="43"/>
      <c r="AA65" s="43"/>
      <c r="AB65" s="43"/>
      <c r="AC65" s="43"/>
      <c r="AD65" s="43"/>
      <c r="AE65" s="34"/>
      <c r="AF65" s="97"/>
      <c r="AG65" s="34"/>
      <c r="AH65" s="43"/>
      <c r="AI65" s="43"/>
      <c r="AJ65" s="43"/>
      <c r="AK65" s="34"/>
      <c r="AL65" s="34"/>
      <c r="AM65" s="34"/>
      <c r="AN65" s="34"/>
      <c r="AO65" s="43"/>
      <c r="AP65" s="43"/>
      <c r="AQ65" s="43"/>
      <c r="AR65" s="43"/>
      <c r="AS65" s="43"/>
      <c r="AT65" s="43"/>
      <c r="AU65" s="43"/>
      <c r="AV65" s="43"/>
      <c r="AW65" s="43"/>
      <c r="AX65" s="34"/>
      <c r="AY65" s="17"/>
      <c r="AZ65" s="34"/>
      <c r="BA65" s="43"/>
      <c r="BB65" s="43"/>
      <c r="BC65" s="43"/>
      <c r="BD65" s="34"/>
      <c r="BE65" s="34"/>
      <c r="BF65" s="34"/>
      <c r="BG65" s="35"/>
      <c r="BH65" s="43"/>
      <c r="BI65" s="43"/>
      <c r="BJ65" s="43"/>
      <c r="BK65" s="43"/>
      <c r="BL65" s="43"/>
      <c r="BM65" s="43"/>
      <c r="BN65" s="43"/>
      <c r="BO65" s="43"/>
      <c r="BP65" s="43"/>
      <c r="BQ65" s="34"/>
      <c r="BR65" s="34"/>
      <c r="BS65" s="34"/>
      <c r="BT65" s="43"/>
      <c r="BU65" s="43"/>
      <c r="BV65" s="43"/>
      <c r="BW65" s="34"/>
      <c r="BX65" s="34"/>
      <c r="BY65" s="34"/>
      <c r="BZ65" s="35"/>
      <c r="CA65" s="43"/>
      <c r="CB65" s="43"/>
      <c r="CC65" s="43"/>
      <c r="CD65" s="43"/>
      <c r="CE65" s="43"/>
      <c r="CF65" s="43"/>
      <c r="CG65" s="43"/>
      <c r="CH65" s="43"/>
      <c r="CI65" s="43"/>
      <c r="CJ65" s="34"/>
      <c r="CK65" s="34"/>
      <c r="CL65" s="34"/>
      <c r="CM65" s="43"/>
      <c r="CN65" s="43"/>
      <c r="CO65" s="43"/>
      <c r="CP65" s="34"/>
      <c r="CQ65" s="34"/>
      <c r="CR65" s="34"/>
      <c r="CS65" s="34"/>
      <c r="CT65" s="82"/>
      <c r="CU65" s="82"/>
      <c r="CV65" s="82"/>
      <c r="CW65" s="82"/>
      <c r="CX65" s="82"/>
      <c r="CY65" s="82"/>
      <c r="CZ65" s="82"/>
      <c r="DA65" s="82"/>
    </row>
    <row r="66" spans="1:105" s="1" customFormat="1" ht="24" customHeight="1" x14ac:dyDescent="0.35">
      <c r="A66" s="3"/>
      <c r="B66" s="11"/>
      <c r="C66" s="11"/>
      <c r="D66" s="31"/>
      <c r="E66" s="31"/>
      <c r="F66" s="31"/>
      <c r="G66" s="31"/>
      <c r="H66" s="11"/>
      <c r="I66" s="11"/>
      <c r="J66" s="3"/>
      <c r="K66" s="12"/>
      <c r="L66" s="12"/>
      <c r="M66" s="12"/>
      <c r="O66" s="12"/>
      <c r="P66" s="12"/>
      <c r="Q66" s="12"/>
      <c r="S66" s="3"/>
      <c r="T66" s="3"/>
      <c r="U66" s="30"/>
      <c r="V66" s="43"/>
      <c r="W66" s="43"/>
      <c r="X66" s="43"/>
      <c r="Y66" s="43"/>
      <c r="Z66" s="43"/>
      <c r="AA66" s="43"/>
      <c r="AB66" s="43"/>
      <c r="AC66" s="43"/>
      <c r="AD66" s="43"/>
      <c r="AE66" s="34"/>
      <c r="AF66" s="97"/>
      <c r="AG66" s="34"/>
      <c r="AH66" s="43"/>
      <c r="AI66" s="43"/>
      <c r="AJ66" s="43"/>
      <c r="AK66" s="34"/>
      <c r="AL66" s="34"/>
      <c r="AM66" s="34"/>
      <c r="AN66" s="34"/>
      <c r="AO66" s="43"/>
      <c r="AP66" s="43"/>
      <c r="AQ66" s="43"/>
      <c r="AR66" s="43"/>
      <c r="AS66" s="43"/>
      <c r="AT66" s="43"/>
      <c r="AU66" s="43"/>
      <c r="AV66" s="43"/>
      <c r="AW66" s="43"/>
      <c r="AX66" s="34"/>
      <c r="AY66" s="17"/>
      <c r="AZ66" s="34"/>
      <c r="BA66" s="43"/>
      <c r="BB66" s="43"/>
      <c r="BC66" s="43"/>
      <c r="BD66" s="34"/>
      <c r="BE66" s="34"/>
      <c r="BF66" s="34"/>
      <c r="BG66" s="35"/>
      <c r="BH66" s="43"/>
      <c r="BI66" s="43"/>
      <c r="BJ66" s="43"/>
      <c r="BK66" s="43"/>
      <c r="BL66" s="43"/>
      <c r="BM66" s="43"/>
      <c r="BN66" s="43"/>
      <c r="BO66" s="43"/>
      <c r="BP66" s="43"/>
      <c r="BQ66" s="34"/>
      <c r="BR66" s="34"/>
      <c r="BS66" s="34"/>
      <c r="BT66" s="43"/>
      <c r="BU66" s="43"/>
      <c r="BV66" s="43"/>
      <c r="BW66" s="34"/>
      <c r="BX66" s="34"/>
      <c r="BY66" s="34"/>
      <c r="BZ66" s="35"/>
      <c r="CA66" s="43"/>
      <c r="CB66" s="43"/>
      <c r="CC66" s="43"/>
      <c r="CD66" s="43"/>
      <c r="CE66" s="43"/>
      <c r="CF66" s="43"/>
      <c r="CG66" s="43"/>
      <c r="CH66" s="43"/>
      <c r="CI66" s="43"/>
      <c r="CJ66" s="34"/>
      <c r="CK66" s="34"/>
      <c r="CL66" s="34"/>
      <c r="CM66" s="43"/>
      <c r="CN66" s="43"/>
      <c r="CO66" s="43"/>
      <c r="CP66" s="34"/>
      <c r="CQ66" s="34"/>
      <c r="CR66" s="34"/>
      <c r="CS66" s="34"/>
      <c r="CT66" s="82"/>
      <c r="CU66" s="82"/>
      <c r="CV66" s="82"/>
      <c r="CW66" s="82"/>
      <c r="CX66" s="82"/>
      <c r="CY66" s="82"/>
      <c r="CZ66" s="82"/>
      <c r="DA66" s="82"/>
    </row>
    <row r="67" spans="1:105" s="1" customFormat="1" ht="24" customHeight="1" x14ac:dyDescent="0.35">
      <c r="A67" s="3"/>
      <c r="B67" s="11"/>
      <c r="C67" s="11"/>
      <c r="D67" s="31"/>
      <c r="E67" s="31"/>
      <c r="F67" s="31"/>
      <c r="G67" s="31"/>
      <c r="H67" s="11"/>
      <c r="I67" s="11"/>
      <c r="J67" s="3"/>
      <c r="K67" s="12"/>
      <c r="L67" s="12"/>
      <c r="M67" s="12"/>
      <c r="O67" s="12"/>
      <c r="P67" s="12"/>
      <c r="Q67" s="12"/>
      <c r="S67" s="3"/>
      <c r="T67" s="3"/>
      <c r="U67" s="30"/>
      <c r="V67" s="43"/>
      <c r="W67" s="43"/>
      <c r="X67" s="43"/>
      <c r="Y67" s="43"/>
      <c r="Z67" s="43"/>
      <c r="AA67" s="43"/>
      <c r="AB67" s="43"/>
      <c r="AC67" s="43"/>
      <c r="AD67" s="43"/>
      <c r="AE67" s="34"/>
      <c r="AF67" s="97"/>
      <c r="AG67" s="34"/>
      <c r="AH67" s="43"/>
      <c r="AI67" s="43"/>
      <c r="AJ67" s="43"/>
      <c r="AK67" s="34"/>
      <c r="AL67" s="34"/>
      <c r="AM67" s="34"/>
      <c r="AN67" s="34"/>
      <c r="AO67" s="43"/>
      <c r="AP67" s="43"/>
      <c r="AQ67" s="43"/>
      <c r="AR67" s="43"/>
      <c r="AS67" s="43"/>
      <c r="AT67" s="43"/>
      <c r="AU67" s="43"/>
      <c r="AV67" s="43"/>
      <c r="AW67" s="43"/>
      <c r="AX67" s="34"/>
      <c r="AY67" s="17"/>
      <c r="AZ67" s="34"/>
      <c r="BA67" s="43"/>
      <c r="BB67" s="43"/>
      <c r="BC67" s="43"/>
      <c r="BD67" s="34"/>
      <c r="BE67" s="34"/>
      <c r="BF67" s="34"/>
      <c r="BG67" s="35"/>
      <c r="BH67" s="43"/>
      <c r="BI67" s="43"/>
      <c r="BJ67" s="43"/>
      <c r="BK67" s="43"/>
      <c r="BL67" s="43"/>
      <c r="BM67" s="43"/>
      <c r="BN67" s="43"/>
      <c r="BO67" s="43"/>
      <c r="BP67" s="43"/>
      <c r="BQ67" s="34"/>
      <c r="BR67" s="34"/>
      <c r="BS67" s="34"/>
      <c r="BT67" s="43"/>
      <c r="BU67" s="43"/>
      <c r="BV67" s="43"/>
      <c r="BW67" s="34"/>
      <c r="BX67" s="34"/>
      <c r="BY67" s="34"/>
      <c r="BZ67" s="35"/>
      <c r="CA67" s="43"/>
      <c r="CB67" s="43"/>
      <c r="CC67" s="43"/>
      <c r="CD67" s="43"/>
      <c r="CE67" s="43"/>
      <c r="CF67" s="43"/>
      <c r="CG67" s="43"/>
      <c r="CH67" s="43"/>
      <c r="CI67" s="43"/>
      <c r="CJ67" s="34"/>
      <c r="CK67" s="34"/>
      <c r="CL67" s="34"/>
      <c r="CM67" s="43"/>
      <c r="CN67" s="43"/>
      <c r="CO67" s="43"/>
      <c r="CP67" s="34"/>
      <c r="CQ67" s="34"/>
      <c r="CR67" s="34"/>
      <c r="CS67" s="34"/>
      <c r="CT67" s="82"/>
      <c r="CU67" s="82"/>
      <c r="CV67" s="82"/>
      <c r="CW67" s="82"/>
      <c r="CX67" s="82"/>
      <c r="CY67" s="82"/>
      <c r="CZ67" s="82"/>
      <c r="DA67" s="82"/>
    </row>
    <row r="68" spans="1:105" s="1" customFormat="1" ht="24" customHeight="1" x14ac:dyDescent="0.35">
      <c r="A68" s="3"/>
      <c r="B68" s="11"/>
      <c r="C68" s="11"/>
      <c r="D68" s="31"/>
      <c r="E68" s="31"/>
      <c r="F68" s="31"/>
      <c r="G68" s="31"/>
      <c r="H68" s="11"/>
      <c r="I68" s="11"/>
      <c r="J68" s="3"/>
      <c r="K68" s="12"/>
      <c r="L68" s="12"/>
      <c r="M68" s="12"/>
      <c r="O68" s="12"/>
      <c r="P68" s="12"/>
      <c r="Q68" s="12"/>
      <c r="S68" s="3"/>
      <c r="T68" s="3"/>
      <c r="U68" s="30"/>
      <c r="V68" s="43"/>
      <c r="W68" s="43"/>
      <c r="X68" s="43"/>
      <c r="Y68" s="43"/>
      <c r="Z68" s="43"/>
      <c r="AA68" s="43"/>
      <c r="AB68" s="43"/>
      <c r="AC68" s="43"/>
      <c r="AD68" s="43"/>
      <c r="AE68" s="34"/>
      <c r="AF68" s="97"/>
      <c r="AG68" s="34"/>
      <c r="AH68" s="43"/>
      <c r="AI68" s="43"/>
      <c r="AJ68" s="43"/>
      <c r="AK68" s="34"/>
      <c r="AL68" s="34"/>
      <c r="AM68" s="34"/>
      <c r="AN68" s="34"/>
      <c r="AO68" s="43"/>
      <c r="AP68" s="43"/>
      <c r="AQ68" s="43"/>
      <c r="AR68" s="43"/>
      <c r="AS68" s="43"/>
      <c r="AT68" s="43"/>
      <c r="AU68" s="43"/>
      <c r="AV68" s="43"/>
      <c r="AW68" s="43"/>
      <c r="AX68" s="34"/>
      <c r="AY68" s="17"/>
      <c r="AZ68" s="34"/>
      <c r="BA68" s="43"/>
      <c r="BB68" s="43"/>
      <c r="BC68" s="43"/>
      <c r="BD68" s="34"/>
      <c r="BE68" s="34"/>
      <c r="BF68" s="34"/>
      <c r="BG68" s="35"/>
      <c r="BH68" s="43"/>
      <c r="BI68" s="43"/>
      <c r="BJ68" s="43"/>
      <c r="BK68" s="43"/>
      <c r="BL68" s="43"/>
      <c r="BM68" s="43"/>
      <c r="BN68" s="43"/>
      <c r="BO68" s="43"/>
      <c r="BP68" s="43"/>
      <c r="BQ68" s="34"/>
      <c r="BR68" s="34"/>
      <c r="BS68" s="34"/>
      <c r="BT68" s="43"/>
      <c r="BU68" s="43"/>
      <c r="BV68" s="43"/>
      <c r="BW68" s="34"/>
      <c r="BX68" s="34"/>
      <c r="BY68" s="34"/>
      <c r="BZ68" s="35"/>
      <c r="CA68" s="43"/>
      <c r="CB68" s="43"/>
      <c r="CC68" s="43"/>
      <c r="CD68" s="43"/>
      <c r="CE68" s="43"/>
      <c r="CF68" s="43"/>
      <c r="CG68" s="43"/>
      <c r="CH68" s="43"/>
      <c r="CI68" s="43"/>
      <c r="CJ68" s="34"/>
      <c r="CK68" s="34"/>
      <c r="CL68" s="34"/>
      <c r="CM68" s="43"/>
      <c r="CN68" s="43"/>
      <c r="CO68" s="43"/>
      <c r="CP68" s="34"/>
      <c r="CQ68" s="34"/>
      <c r="CR68" s="34"/>
      <c r="CS68" s="34"/>
      <c r="CT68" s="82"/>
      <c r="CU68" s="82"/>
      <c r="CV68" s="82"/>
      <c r="CW68" s="82"/>
      <c r="CX68" s="82"/>
      <c r="CY68" s="82"/>
      <c r="CZ68" s="82"/>
      <c r="DA68" s="82"/>
    </row>
    <row r="69" spans="1:105" s="1" customFormat="1" ht="24" customHeight="1" x14ac:dyDescent="0.35">
      <c r="A69" s="3"/>
      <c r="B69" s="11"/>
      <c r="C69" s="11"/>
      <c r="D69" s="31"/>
      <c r="E69" s="31"/>
      <c r="F69" s="31"/>
      <c r="G69" s="31"/>
      <c r="H69" s="11"/>
      <c r="I69" s="11"/>
      <c r="J69" s="3"/>
      <c r="K69" s="12"/>
      <c r="L69" s="12"/>
      <c r="M69" s="12"/>
      <c r="O69" s="12"/>
      <c r="P69" s="12"/>
      <c r="Q69" s="12"/>
      <c r="S69" s="3"/>
      <c r="T69" s="3"/>
      <c r="U69" s="30"/>
      <c r="V69" s="43"/>
      <c r="W69" s="43"/>
      <c r="X69" s="43"/>
      <c r="Y69" s="43"/>
      <c r="Z69" s="43"/>
      <c r="AA69" s="43"/>
      <c r="AB69" s="43"/>
      <c r="AC69" s="43"/>
      <c r="AD69" s="43"/>
      <c r="AE69" s="34"/>
      <c r="AF69" s="97"/>
      <c r="AG69" s="34"/>
      <c r="AH69" s="43"/>
      <c r="AI69" s="43"/>
      <c r="AJ69" s="43"/>
      <c r="AK69" s="34"/>
      <c r="AL69" s="34"/>
      <c r="AM69" s="34"/>
      <c r="AN69" s="34"/>
      <c r="AO69" s="43"/>
      <c r="AP69" s="43"/>
      <c r="AQ69" s="43"/>
      <c r="AR69" s="43"/>
      <c r="AS69" s="43"/>
      <c r="AT69" s="43"/>
      <c r="AU69" s="43"/>
      <c r="AV69" s="43"/>
      <c r="AW69" s="43"/>
      <c r="AX69" s="34"/>
      <c r="AY69" s="17"/>
      <c r="AZ69" s="34"/>
      <c r="BA69" s="43"/>
      <c r="BB69" s="43"/>
      <c r="BC69" s="43"/>
      <c r="BD69" s="34"/>
      <c r="BE69" s="34"/>
      <c r="BF69" s="34"/>
      <c r="BG69" s="35"/>
      <c r="BH69" s="43"/>
      <c r="BI69" s="43"/>
      <c r="BJ69" s="43"/>
      <c r="BK69" s="43"/>
      <c r="BL69" s="43"/>
      <c r="BM69" s="43"/>
      <c r="BN69" s="43"/>
      <c r="BO69" s="43"/>
      <c r="BP69" s="43"/>
      <c r="BQ69" s="34"/>
      <c r="BR69" s="34"/>
      <c r="BS69" s="34"/>
      <c r="BT69" s="43"/>
      <c r="BU69" s="43"/>
      <c r="BV69" s="43"/>
      <c r="BW69" s="34"/>
      <c r="BX69" s="34"/>
      <c r="BY69" s="34"/>
      <c r="BZ69" s="35"/>
      <c r="CA69" s="43"/>
      <c r="CB69" s="43"/>
      <c r="CC69" s="43"/>
      <c r="CD69" s="43"/>
      <c r="CE69" s="43"/>
      <c r="CF69" s="43"/>
      <c r="CG69" s="43"/>
      <c r="CH69" s="43"/>
      <c r="CI69" s="43"/>
      <c r="CJ69" s="34"/>
      <c r="CK69" s="34"/>
      <c r="CL69" s="34"/>
      <c r="CM69" s="43"/>
      <c r="CN69" s="43"/>
      <c r="CO69" s="43"/>
      <c r="CP69" s="34"/>
      <c r="CQ69" s="34"/>
      <c r="CR69" s="34"/>
      <c r="CS69" s="34"/>
      <c r="CT69" s="82"/>
      <c r="CU69" s="82"/>
      <c r="CV69" s="82"/>
      <c r="CW69" s="82"/>
      <c r="CX69" s="82"/>
      <c r="CY69" s="82"/>
      <c r="CZ69" s="82"/>
      <c r="DA69" s="82"/>
    </row>
    <row r="70" spans="1:105" s="1" customFormat="1" ht="24" customHeight="1" x14ac:dyDescent="0.35">
      <c r="A70" s="3"/>
      <c r="B70" s="11"/>
      <c r="C70" s="11"/>
      <c r="D70" s="31"/>
      <c r="E70" s="31"/>
      <c r="F70" s="31"/>
      <c r="G70" s="31"/>
      <c r="H70" s="11"/>
      <c r="I70" s="11"/>
      <c r="J70" s="3"/>
      <c r="K70" s="12"/>
      <c r="L70" s="12"/>
      <c r="M70" s="12"/>
      <c r="O70" s="12"/>
      <c r="P70" s="12"/>
      <c r="Q70" s="12"/>
      <c r="S70" s="3"/>
      <c r="T70" s="3"/>
      <c r="U70" s="30"/>
      <c r="V70" s="43"/>
      <c r="W70" s="43"/>
      <c r="X70" s="43"/>
      <c r="Y70" s="43"/>
      <c r="Z70" s="43"/>
      <c r="AA70" s="43"/>
      <c r="AB70" s="43"/>
      <c r="AC70" s="43"/>
      <c r="AD70" s="43"/>
      <c r="AE70" s="34"/>
      <c r="AF70" s="97"/>
      <c r="AG70" s="34"/>
      <c r="AH70" s="43"/>
      <c r="AI70" s="43"/>
      <c r="AJ70" s="43"/>
      <c r="AK70" s="34"/>
      <c r="AL70" s="34"/>
      <c r="AM70" s="34"/>
      <c r="AN70" s="34"/>
      <c r="AO70" s="43"/>
      <c r="AP70" s="43"/>
      <c r="AQ70" s="43"/>
      <c r="AR70" s="43"/>
      <c r="AS70" s="43"/>
      <c r="AT70" s="43"/>
      <c r="AU70" s="43"/>
      <c r="AV70" s="43"/>
      <c r="AW70" s="43"/>
      <c r="AX70" s="34"/>
      <c r="AY70" s="17"/>
      <c r="AZ70" s="34"/>
      <c r="BA70" s="43"/>
      <c r="BB70" s="43"/>
      <c r="BC70" s="43"/>
      <c r="BD70" s="34"/>
      <c r="BE70" s="34"/>
      <c r="BF70" s="34"/>
      <c r="BG70" s="35"/>
      <c r="BH70" s="43"/>
      <c r="BI70" s="43"/>
      <c r="BJ70" s="43"/>
      <c r="BK70" s="43"/>
      <c r="BL70" s="43"/>
      <c r="BM70" s="43"/>
      <c r="BN70" s="43"/>
      <c r="BO70" s="43"/>
      <c r="BP70" s="43"/>
      <c r="BQ70" s="34"/>
      <c r="BR70" s="34"/>
      <c r="BS70" s="34"/>
      <c r="BT70" s="43"/>
      <c r="BU70" s="43"/>
      <c r="BV70" s="43"/>
      <c r="BW70" s="34"/>
      <c r="BX70" s="34"/>
      <c r="BY70" s="34"/>
      <c r="BZ70" s="35"/>
      <c r="CA70" s="43"/>
      <c r="CB70" s="43"/>
      <c r="CC70" s="43"/>
      <c r="CD70" s="43"/>
      <c r="CE70" s="43"/>
      <c r="CF70" s="43"/>
      <c r="CG70" s="43"/>
      <c r="CH70" s="43"/>
      <c r="CI70" s="43"/>
      <c r="CJ70" s="34"/>
      <c r="CK70" s="34"/>
      <c r="CL70" s="34"/>
      <c r="CM70" s="43"/>
      <c r="CN70" s="43"/>
      <c r="CO70" s="43"/>
      <c r="CP70" s="34"/>
      <c r="CQ70" s="34"/>
      <c r="CR70" s="34"/>
      <c r="CS70" s="34"/>
      <c r="CT70" s="82"/>
      <c r="CU70" s="82"/>
      <c r="CV70" s="82"/>
      <c r="CW70" s="82"/>
      <c r="CX70" s="82"/>
      <c r="CY70" s="82"/>
      <c r="CZ70" s="82"/>
      <c r="DA70" s="82"/>
    </row>
    <row r="71" spans="1:105" s="1" customFormat="1" ht="24" customHeight="1" x14ac:dyDescent="0.35">
      <c r="A71" s="3"/>
      <c r="B71" s="11"/>
      <c r="C71" s="11"/>
      <c r="D71" s="31"/>
      <c r="E71" s="31"/>
      <c r="F71" s="31"/>
      <c r="G71" s="31"/>
      <c r="H71" s="11"/>
      <c r="I71" s="11"/>
      <c r="J71" s="3"/>
      <c r="K71" s="12"/>
      <c r="L71" s="12"/>
      <c r="M71" s="12"/>
      <c r="O71" s="12"/>
      <c r="P71" s="12"/>
      <c r="Q71" s="12"/>
      <c r="S71" s="3"/>
      <c r="T71" s="3"/>
      <c r="U71" s="30"/>
      <c r="V71" s="43"/>
      <c r="W71" s="43"/>
      <c r="X71" s="43"/>
      <c r="Y71" s="43"/>
      <c r="Z71" s="43"/>
      <c r="AA71" s="43"/>
      <c r="AB71" s="43"/>
      <c r="AC71" s="43"/>
      <c r="AD71" s="43"/>
      <c r="AE71" s="34"/>
      <c r="AF71" s="97"/>
      <c r="AG71" s="34"/>
      <c r="AH71" s="43"/>
      <c r="AI71" s="43"/>
      <c r="AJ71" s="43"/>
      <c r="AK71" s="34"/>
      <c r="AL71" s="34"/>
      <c r="AM71" s="34"/>
      <c r="AN71" s="34"/>
      <c r="AO71" s="43"/>
      <c r="AP71" s="43"/>
      <c r="AQ71" s="43"/>
      <c r="AR71" s="43"/>
      <c r="AS71" s="43"/>
      <c r="AT71" s="43"/>
      <c r="AU71" s="43"/>
      <c r="AV71" s="43"/>
      <c r="AW71" s="43"/>
      <c r="AX71" s="34"/>
      <c r="AY71" s="17"/>
      <c r="AZ71" s="34"/>
      <c r="BA71" s="43"/>
      <c r="BB71" s="43"/>
      <c r="BC71" s="43"/>
      <c r="BD71" s="34"/>
      <c r="BE71" s="34"/>
      <c r="BF71" s="34"/>
      <c r="BG71" s="35"/>
      <c r="BH71" s="43"/>
      <c r="BI71" s="43"/>
      <c r="BJ71" s="43"/>
      <c r="BK71" s="43"/>
      <c r="BL71" s="43"/>
      <c r="BM71" s="43"/>
      <c r="BN71" s="43"/>
      <c r="BO71" s="43"/>
      <c r="BP71" s="43"/>
      <c r="BQ71" s="34"/>
      <c r="BR71" s="34"/>
      <c r="BS71" s="34"/>
      <c r="BT71" s="43"/>
      <c r="BU71" s="43"/>
      <c r="BV71" s="43"/>
      <c r="BW71" s="34"/>
      <c r="BX71" s="34"/>
      <c r="BY71" s="34"/>
      <c r="BZ71" s="35"/>
      <c r="CA71" s="43"/>
      <c r="CB71" s="43"/>
      <c r="CC71" s="43"/>
      <c r="CD71" s="43"/>
      <c r="CE71" s="43"/>
      <c r="CF71" s="43"/>
      <c r="CG71" s="43"/>
      <c r="CH71" s="43"/>
      <c r="CI71" s="43"/>
      <c r="CJ71" s="34"/>
      <c r="CK71" s="34"/>
      <c r="CL71" s="34"/>
      <c r="CM71" s="43"/>
      <c r="CN71" s="43"/>
      <c r="CO71" s="43"/>
      <c r="CP71" s="34"/>
      <c r="CQ71" s="34"/>
      <c r="CR71" s="34"/>
      <c r="CS71" s="34"/>
      <c r="CT71" s="82"/>
      <c r="CU71" s="82"/>
      <c r="CV71" s="82"/>
      <c r="CW71" s="82"/>
      <c r="CX71" s="82"/>
      <c r="CY71" s="82"/>
      <c r="CZ71" s="82"/>
      <c r="DA71" s="82"/>
    </row>
    <row r="72" spans="1:105" s="1" customFormat="1" ht="24" customHeight="1" x14ac:dyDescent="0.35">
      <c r="A72" s="3"/>
      <c r="B72" s="11"/>
      <c r="C72" s="11"/>
      <c r="D72" s="31"/>
      <c r="E72" s="31"/>
      <c r="F72" s="31"/>
      <c r="G72" s="31"/>
      <c r="H72" s="11"/>
      <c r="I72" s="11"/>
      <c r="J72" s="3"/>
      <c r="K72" s="12"/>
      <c r="L72" s="12"/>
      <c r="M72" s="12"/>
      <c r="O72" s="12"/>
      <c r="P72" s="12"/>
      <c r="Q72" s="12"/>
      <c r="S72" s="3"/>
      <c r="T72" s="3"/>
      <c r="U72" s="30"/>
      <c r="V72" s="43"/>
      <c r="W72" s="43"/>
      <c r="X72" s="43"/>
      <c r="Y72" s="43"/>
      <c r="Z72" s="43"/>
      <c r="AA72" s="43"/>
      <c r="AB72" s="43"/>
      <c r="AC72" s="43"/>
      <c r="AD72" s="43"/>
      <c r="AE72" s="34"/>
      <c r="AF72" s="97"/>
      <c r="AG72" s="34"/>
      <c r="AH72" s="43"/>
      <c r="AI72" s="43"/>
      <c r="AJ72" s="43"/>
      <c r="AK72" s="34"/>
      <c r="AL72" s="34"/>
      <c r="AM72" s="34"/>
      <c r="AN72" s="34"/>
      <c r="AO72" s="43"/>
      <c r="AP72" s="43"/>
      <c r="AQ72" s="43"/>
      <c r="AR72" s="43"/>
      <c r="AS72" s="43"/>
      <c r="AT72" s="43"/>
      <c r="AU72" s="43"/>
      <c r="AV72" s="43"/>
      <c r="AW72" s="43"/>
      <c r="AX72" s="34"/>
      <c r="AY72" s="17"/>
      <c r="AZ72" s="34"/>
      <c r="BA72" s="43"/>
      <c r="BB72" s="43"/>
      <c r="BC72" s="43"/>
      <c r="BD72" s="34"/>
      <c r="BE72" s="34"/>
      <c r="BF72" s="34"/>
      <c r="BG72" s="35"/>
      <c r="BH72" s="43"/>
      <c r="BI72" s="43"/>
      <c r="BJ72" s="43"/>
      <c r="BK72" s="43"/>
      <c r="BL72" s="43"/>
      <c r="BM72" s="43"/>
      <c r="BN72" s="43"/>
      <c r="BO72" s="43"/>
      <c r="BP72" s="43"/>
      <c r="BQ72" s="34"/>
      <c r="BR72" s="34"/>
      <c r="BS72" s="34"/>
      <c r="BT72" s="43"/>
      <c r="BU72" s="43"/>
      <c r="BV72" s="43"/>
      <c r="BW72" s="34"/>
      <c r="BX72" s="34"/>
      <c r="BY72" s="34"/>
      <c r="BZ72" s="35"/>
      <c r="CA72" s="43"/>
      <c r="CB72" s="43"/>
      <c r="CC72" s="43"/>
      <c r="CD72" s="43"/>
      <c r="CE72" s="43"/>
      <c r="CF72" s="43"/>
      <c r="CG72" s="43"/>
      <c r="CH72" s="43"/>
      <c r="CI72" s="43"/>
      <c r="CJ72" s="34"/>
      <c r="CK72" s="34"/>
      <c r="CL72" s="34"/>
      <c r="CM72" s="43"/>
      <c r="CN72" s="43"/>
      <c r="CO72" s="43"/>
      <c r="CP72" s="34"/>
      <c r="CQ72" s="34"/>
      <c r="CR72" s="34"/>
      <c r="CS72" s="34"/>
      <c r="CT72" s="82"/>
      <c r="CU72" s="82"/>
      <c r="CV72" s="82"/>
      <c r="CW72" s="82"/>
      <c r="CX72" s="82"/>
      <c r="CY72" s="82"/>
      <c r="CZ72" s="82"/>
      <c r="DA72" s="82"/>
    </row>
    <row r="73" spans="1:105" s="1" customFormat="1" ht="24" customHeight="1" x14ac:dyDescent="0.35">
      <c r="A73" s="3"/>
      <c r="B73" s="11"/>
      <c r="C73" s="11"/>
      <c r="D73" s="31"/>
      <c r="E73" s="31"/>
      <c r="F73" s="31"/>
      <c r="G73" s="31"/>
      <c r="H73" s="11"/>
      <c r="I73" s="11"/>
      <c r="J73" s="3"/>
      <c r="K73" s="12"/>
      <c r="L73" s="12"/>
      <c r="M73" s="12"/>
      <c r="O73" s="12"/>
      <c r="P73" s="12"/>
      <c r="Q73" s="12"/>
      <c r="S73" s="3"/>
      <c r="T73" s="3"/>
      <c r="U73" s="30"/>
      <c r="V73" s="43"/>
      <c r="W73" s="43"/>
      <c r="X73" s="43"/>
      <c r="Y73" s="43"/>
      <c r="Z73" s="43"/>
      <c r="AA73" s="43"/>
      <c r="AB73" s="43"/>
      <c r="AC73" s="43"/>
      <c r="AD73" s="43"/>
      <c r="AE73" s="34"/>
      <c r="AF73" s="97"/>
      <c r="AG73" s="34"/>
      <c r="AH73" s="43"/>
      <c r="AI73" s="43"/>
      <c r="AJ73" s="43"/>
      <c r="AK73" s="34"/>
      <c r="AL73" s="34"/>
      <c r="AM73" s="34"/>
      <c r="AN73" s="34"/>
      <c r="AO73" s="43"/>
      <c r="AP73" s="43"/>
      <c r="AQ73" s="43"/>
      <c r="AR73" s="43"/>
      <c r="AS73" s="43"/>
      <c r="AT73" s="43"/>
      <c r="AU73" s="43"/>
      <c r="AV73" s="43"/>
      <c r="AW73" s="43"/>
      <c r="AX73" s="34"/>
      <c r="AY73" s="17"/>
      <c r="AZ73" s="34"/>
      <c r="BA73" s="43"/>
      <c r="BB73" s="43"/>
      <c r="BC73" s="43"/>
      <c r="BD73" s="34"/>
      <c r="BE73" s="34"/>
      <c r="BF73" s="34"/>
      <c r="BG73" s="35"/>
      <c r="BH73" s="43"/>
      <c r="BI73" s="43"/>
      <c r="BJ73" s="43"/>
      <c r="BK73" s="43"/>
      <c r="BL73" s="43"/>
      <c r="BM73" s="43"/>
      <c r="BN73" s="43"/>
      <c r="BO73" s="43"/>
      <c r="BP73" s="43"/>
      <c r="BQ73" s="34"/>
      <c r="BR73" s="34"/>
      <c r="BS73" s="34"/>
      <c r="BT73" s="43"/>
      <c r="BU73" s="43"/>
      <c r="BV73" s="43"/>
      <c r="BW73" s="34"/>
      <c r="BX73" s="34"/>
      <c r="BY73" s="34"/>
      <c r="BZ73" s="35"/>
      <c r="CA73" s="43"/>
      <c r="CB73" s="43"/>
      <c r="CC73" s="43"/>
      <c r="CD73" s="43"/>
      <c r="CE73" s="43"/>
      <c r="CF73" s="43"/>
      <c r="CG73" s="43"/>
      <c r="CH73" s="43"/>
      <c r="CI73" s="43"/>
      <c r="CJ73" s="34"/>
      <c r="CK73" s="34"/>
      <c r="CL73" s="34"/>
      <c r="CM73" s="43"/>
      <c r="CN73" s="43"/>
      <c r="CO73" s="43"/>
      <c r="CP73" s="34"/>
      <c r="CQ73" s="34"/>
      <c r="CR73" s="34"/>
      <c r="CS73" s="34"/>
      <c r="CT73" s="82"/>
      <c r="CU73" s="82"/>
      <c r="CV73" s="82"/>
      <c r="CW73" s="82"/>
      <c r="CX73" s="82"/>
      <c r="CY73" s="82"/>
      <c r="CZ73" s="82"/>
      <c r="DA73" s="82"/>
    </row>
    <row r="74" spans="1:105" s="1" customFormat="1" ht="24" customHeight="1" x14ac:dyDescent="0.35">
      <c r="A74" s="3"/>
      <c r="B74" s="11"/>
      <c r="C74" s="11"/>
      <c r="D74" s="31"/>
      <c r="E74" s="31"/>
      <c r="F74" s="31"/>
      <c r="G74" s="31"/>
      <c r="H74" s="11"/>
      <c r="I74" s="11"/>
      <c r="J74" s="3"/>
      <c r="K74" s="12"/>
      <c r="L74" s="12"/>
      <c r="M74" s="12"/>
      <c r="O74" s="12"/>
      <c r="P74" s="12"/>
      <c r="Q74" s="12"/>
      <c r="S74" s="3"/>
      <c r="T74" s="3"/>
      <c r="U74" s="30"/>
      <c r="V74" s="43"/>
      <c r="W74" s="43"/>
      <c r="X74" s="43"/>
      <c r="Y74" s="43"/>
      <c r="Z74" s="43"/>
      <c r="AA74" s="43"/>
      <c r="AB74" s="43"/>
      <c r="AC74" s="43"/>
      <c r="AD74" s="43"/>
      <c r="AE74" s="34"/>
      <c r="AF74" s="97"/>
      <c r="AG74" s="34"/>
      <c r="AH74" s="43"/>
      <c r="AI74" s="43"/>
      <c r="AJ74" s="43"/>
      <c r="AK74" s="34"/>
      <c r="AL74" s="34"/>
      <c r="AM74" s="34"/>
      <c r="AN74" s="34"/>
      <c r="AO74" s="43"/>
      <c r="AP74" s="43"/>
      <c r="AQ74" s="43"/>
      <c r="AR74" s="43"/>
      <c r="AS74" s="43"/>
      <c r="AT74" s="43"/>
      <c r="AU74" s="43"/>
      <c r="AV74" s="43"/>
      <c r="AW74" s="43"/>
      <c r="AX74" s="34"/>
      <c r="AY74" s="17"/>
      <c r="AZ74" s="34"/>
      <c r="BA74" s="43"/>
      <c r="BB74" s="43"/>
      <c r="BC74" s="43"/>
      <c r="BD74" s="34"/>
      <c r="BE74" s="34"/>
      <c r="BF74" s="34"/>
      <c r="BG74" s="35"/>
      <c r="BH74" s="43"/>
      <c r="BI74" s="43"/>
      <c r="BJ74" s="43"/>
      <c r="BK74" s="43"/>
      <c r="BL74" s="43"/>
      <c r="BM74" s="43"/>
      <c r="BN74" s="43"/>
      <c r="BO74" s="43"/>
      <c r="BP74" s="43"/>
      <c r="BQ74" s="34"/>
      <c r="BR74" s="34"/>
      <c r="BS74" s="34"/>
      <c r="BT74" s="43"/>
      <c r="BU74" s="43"/>
      <c r="BV74" s="43"/>
      <c r="BW74" s="34"/>
      <c r="BX74" s="34"/>
      <c r="BY74" s="34"/>
      <c r="BZ74" s="35"/>
      <c r="CA74" s="43"/>
      <c r="CB74" s="43"/>
      <c r="CC74" s="43"/>
      <c r="CD74" s="43"/>
      <c r="CE74" s="43"/>
      <c r="CF74" s="43"/>
      <c r="CG74" s="43"/>
      <c r="CH74" s="43"/>
      <c r="CI74" s="43"/>
      <c r="CJ74" s="34"/>
      <c r="CK74" s="34"/>
      <c r="CL74" s="34"/>
      <c r="CM74" s="43"/>
      <c r="CN74" s="43"/>
      <c r="CO74" s="43"/>
      <c r="CP74" s="34"/>
      <c r="CQ74" s="34"/>
      <c r="CR74" s="34"/>
      <c r="CS74" s="34"/>
      <c r="CT74" s="82"/>
      <c r="CU74" s="82"/>
      <c r="CV74" s="82"/>
      <c r="CW74" s="82"/>
      <c r="CX74" s="82"/>
      <c r="CY74" s="82"/>
      <c r="CZ74" s="82"/>
      <c r="DA74" s="82"/>
    </row>
    <row r="75" spans="1:105" s="1" customFormat="1" ht="24" customHeight="1" x14ac:dyDescent="0.35">
      <c r="A75" s="3"/>
      <c r="B75" s="11"/>
      <c r="C75" s="11"/>
      <c r="D75" s="31"/>
      <c r="E75" s="31"/>
      <c r="F75" s="31"/>
      <c r="G75" s="31"/>
      <c r="H75" s="11"/>
      <c r="I75" s="11"/>
      <c r="J75" s="3"/>
      <c r="K75" s="12"/>
      <c r="L75" s="12"/>
      <c r="M75" s="12"/>
      <c r="O75" s="12"/>
      <c r="P75" s="12"/>
      <c r="Q75" s="12"/>
      <c r="S75" s="3"/>
      <c r="T75" s="3"/>
      <c r="U75" s="30"/>
      <c r="V75" s="43"/>
      <c r="W75" s="43"/>
      <c r="X75" s="43"/>
      <c r="Y75" s="43"/>
      <c r="Z75" s="43"/>
      <c r="AA75" s="43"/>
      <c r="AB75" s="43"/>
      <c r="AC75" s="43"/>
      <c r="AD75" s="43"/>
      <c r="AE75" s="34"/>
      <c r="AF75" s="97"/>
      <c r="AG75" s="34"/>
      <c r="AH75" s="43"/>
      <c r="AI75" s="43"/>
      <c r="AJ75" s="43"/>
      <c r="AK75" s="34"/>
      <c r="AL75" s="34"/>
      <c r="AM75" s="34"/>
      <c r="AN75" s="34"/>
      <c r="AO75" s="43"/>
      <c r="AP75" s="43"/>
      <c r="AQ75" s="43"/>
      <c r="AR75" s="43"/>
      <c r="AS75" s="43"/>
      <c r="AT75" s="43"/>
      <c r="AU75" s="43"/>
      <c r="AV75" s="43"/>
      <c r="AW75" s="43"/>
      <c r="AX75" s="34"/>
      <c r="AY75" s="17"/>
      <c r="AZ75" s="34"/>
      <c r="BA75" s="43"/>
      <c r="BB75" s="43"/>
      <c r="BC75" s="43"/>
      <c r="BD75" s="34"/>
      <c r="BE75" s="34"/>
      <c r="BF75" s="34"/>
      <c r="BG75" s="35"/>
      <c r="BH75" s="43"/>
      <c r="BI75" s="43"/>
      <c r="BJ75" s="43"/>
      <c r="BK75" s="43"/>
      <c r="BL75" s="43"/>
      <c r="BM75" s="43"/>
      <c r="BN75" s="43"/>
      <c r="BO75" s="43"/>
      <c r="BP75" s="43"/>
      <c r="BQ75" s="34"/>
      <c r="BR75" s="34"/>
      <c r="BS75" s="34"/>
      <c r="BT75" s="43"/>
      <c r="BU75" s="43"/>
      <c r="BV75" s="43"/>
      <c r="BW75" s="34"/>
      <c r="BX75" s="34"/>
      <c r="BY75" s="34"/>
      <c r="BZ75" s="35"/>
      <c r="CA75" s="43"/>
      <c r="CB75" s="43"/>
      <c r="CC75" s="43"/>
      <c r="CD75" s="43"/>
      <c r="CE75" s="43"/>
      <c r="CF75" s="43"/>
      <c r="CG75" s="43"/>
      <c r="CH75" s="43"/>
      <c r="CI75" s="43"/>
      <c r="CJ75" s="34"/>
      <c r="CK75" s="34"/>
      <c r="CL75" s="34"/>
      <c r="CM75" s="43"/>
      <c r="CN75" s="43"/>
      <c r="CO75" s="43"/>
      <c r="CP75" s="34"/>
      <c r="CQ75" s="34"/>
      <c r="CR75" s="34"/>
      <c r="CS75" s="34"/>
      <c r="CT75" s="82"/>
      <c r="CU75" s="82"/>
      <c r="CV75" s="82"/>
      <c r="CW75" s="82"/>
      <c r="CX75" s="82"/>
      <c r="CY75" s="82"/>
      <c r="CZ75" s="82"/>
      <c r="DA75" s="82"/>
    </row>
    <row r="76" spans="1:105" s="1" customFormat="1" ht="24" customHeight="1" x14ac:dyDescent="0.35">
      <c r="A76" s="3"/>
      <c r="B76" s="11"/>
      <c r="C76" s="11"/>
      <c r="D76" s="31"/>
      <c r="E76" s="31"/>
      <c r="F76" s="31"/>
      <c r="G76" s="31"/>
      <c r="H76" s="11"/>
      <c r="I76" s="11"/>
      <c r="J76" s="3"/>
      <c r="K76" s="12"/>
      <c r="L76" s="12"/>
      <c r="M76" s="12"/>
      <c r="O76" s="12"/>
      <c r="P76" s="12"/>
      <c r="Q76" s="12"/>
      <c r="S76" s="3"/>
      <c r="T76" s="3"/>
      <c r="U76" s="30"/>
      <c r="V76" s="43"/>
      <c r="W76" s="43"/>
      <c r="X76" s="43"/>
      <c r="Y76" s="43"/>
      <c r="Z76" s="43"/>
      <c r="AA76" s="43"/>
      <c r="AB76" s="43"/>
      <c r="AC76" s="43"/>
      <c r="AD76" s="43"/>
      <c r="AE76" s="34"/>
      <c r="AF76" s="97"/>
      <c r="AG76" s="34"/>
      <c r="AH76" s="43"/>
      <c r="AI76" s="43"/>
      <c r="AJ76" s="43"/>
      <c r="AK76" s="34"/>
      <c r="AL76" s="34"/>
      <c r="AM76" s="34"/>
      <c r="AN76" s="34"/>
      <c r="AO76" s="43"/>
      <c r="AP76" s="43"/>
      <c r="AQ76" s="43"/>
      <c r="AR76" s="43"/>
      <c r="AS76" s="43"/>
      <c r="AT76" s="43"/>
      <c r="AU76" s="43"/>
      <c r="AV76" s="43"/>
      <c r="AW76" s="43"/>
      <c r="AX76" s="34"/>
      <c r="AY76" s="17"/>
      <c r="AZ76" s="34"/>
      <c r="BA76" s="43"/>
      <c r="BB76" s="43"/>
      <c r="BC76" s="43"/>
      <c r="BD76" s="34"/>
      <c r="BE76" s="34"/>
      <c r="BF76" s="34"/>
      <c r="BG76" s="35"/>
      <c r="BH76" s="43"/>
      <c r="BI76" s="43"/>
      <c r="BJ76" s="43"/>
      <c r="BK76" s="43"/>
      <c r="BL76" s="43"/>
      <c r="BM76" s="43"/>
      <c r="BN76" s="43"/>
      <c r="BO76" s="43"/>
      <c r="BP76" s="43"/>
      <c r="BQ76" s="34"/>
      <c r="BR76" s="34"/>
      <c r="BS76" s="34"/>
      <c r="BT76" s="43"/>
      <c r="BU76" s="43"/>
      <c r="BV76" s="43"/>
      <c r="BW76" s="34"/>
      <c r="BX76" s="34"/>
      <c r="BY76" s="34"/>
      <c r="BZ76" s="35"/>
      <c r="CA76" s="43"/>
      <c r="CB76" s="43"/>
      <c r="CC76" s="43"/>
      <c r="CD76" s="43"/>
      <c r="CE76" s="43"/>
      <c r="CF76" s="43"/>
      <c r="CG76" s="43"/>
      <c r="CH76" s="43"/>
      <c r="CI76" s="43"/>
      <c r="CJ76" s="34"/>
      <c r="CK76" s="34"/>
      <c r="CL76" s="34"/>
      <c r="CM76" s="43"/>
      <c r="CN76" s="43"/>
      <c r="CO76" s="43"/>
      <c r="CP76" s="34"/>
      <c r="CQ76" s="34"/>
      <c r="CR76" s="34"/>
      <c r="CS76" s="34"/>
      <c r="CT76" s="82"/>
      <c r="CU76" s="82"/>
      <c r="CV76" s="82"/>
      <c r="CW76" s="82"/>
      <c r="CX76" s="82"/>
      <c r="CY76" s="82"/>
      <c r="CZ76" s="82"/>
      <c r="DA76" s="82"/>
    </row>
    <row r="77" spans="1:105" s="1" customFormat="1" ht="24" customHeight="1" x14ac:dyDescent="0.35">
      <c r="A77" s="3"/>
      <c r="B77" s="11"/>
      <c r="C77" s="11"/>
      <c r="D77" s="31"/>
      <c r="E77" s="31"/>
      <c r="F77" s="31"/>
      <c r="G77" s="31"/>
      <c r="H77" s="11"/>
      <c r="I77" s="11"/>
      <c r="J77" s="3"/>
      <c r="K77" s="12"/>
      <c r="L77" s="12"/>
      <c r="M77" s="12"/>
      <c r="O77" s="12"/>
      <c r="P77" s="12"/>
      <c r="Q77" s="12"/>
      <c r="S77" s="3"/>
      <c r="T77" s="3"/>
      <c r="U77" s="30"/>
      <c r="V77" s="43"/>
      <c r="W77" s="43"/>
      <c r="X77" s="43"/>
      <c r="Y77" s="43"/>
      <c r="Z77" s="43"/>
      <c r="AA77" s="43"/>
      <c r="AB77" s="43"/>
      <c r="AC77" s="43"/>
      <c r="AD77" s="43"/>
      <c r="AE77" s="34"/>
      <c r="AF77" s="97"/>
      <c r="AG77" s="34"/>
      <c r="AH77" s="43"/>
      <c r="AI77" s="43"/>
      <c r="AJ77" s="43"/>
      <c r="AK77" s="34"/>
      <c r="AL77" s="34"/>
      <c r="AM77" s="34"/>
      <c r="AN77" s="34"/>
      <c r="AO77" s="43"/>
      <c r="AP77" s="43"/>
      <c r="AQ77" s="43"/>
      <c r="AR77" s="43"/>
      <c r="AS77" s="43"/>
      <c r="AT77" s="43"/>
      <c r="AU77" s="43"/>
      <c r="AV77" s="43"/>
      <c r="AW77" s="43"/>
      <c r="AX77" s="34"/>
      <c r="AY77" s="17"/>
      <c r="AZ77" s="34"/>
      <c r="BA77" s="43"/>
      <c r="BB77" s="43"/>
      <c r="BC77" s="43"/>
      <c r="BD77" s="34"/>
      <c r="BE77" s="34"/>
      <c r="BF77" s="34"/>
      <c r="BG77" s="35"/>
      <c r="BH77" s="43"/>
      <c r="BI77" s="43"/>
      <c r="BJ77" s="43"/>
      <c r="BK77" s="43"/>
      <c r="BL77" s="43"/>
      <c r="BM77" s="43"/>
      <c r="BN77" s="43"/>
      <c r="BO77" s="43"/>
      <c r="BP77" s="43"/>
      <c r="BQ77" s="34"/>
      <c r="BR77" s="34"/>
      <c r="BS77" s="34"/>
      <c r="BT77" s="43"/>
      <c r="BU77" s="43"/>
      <c r="BV77" s="43"/>
      <c r="BW77" s="34"/>
      <c r="BX77" s="34"/>
      <c r="BY77" s="34"/>
      <c r="BZ77" s="35"/>
      <c r="CA77" s="43"/>
      <c r="CB77" s="43"/>
      <c r="CC77" s="43"/>
      <c r="CD77" s="43"/>
      <c r="CE77" s="43"/>
      <c r="CF77" s="43"/>
      <c r="CG77" s="43"/>
      <c r="CH77" s="43"/>
      <c r="CI77" s="43"/>
      <c r="CJ77" s="34"/>
      <c r="CK77" s="34"/>
      <c r="CL77" s="34"/>
      <c r="CM77" s="43"/>
      <c r="CN77" s="43"/>
      <c r="CO77" s="43"/>
      <c r="CP77" s="34"/>
      <c r="CQ77" s="34"/>
      <c r="CR77" s="34"/>
      <c r="CS77" s="34"/>
      <c r="CT77" s="82"/>
      <c r="CU77" s="82"/>
      <c r="CV77" s="82"/>
      <c r="CW77" s="82"/>
      <c r="CX77" s="82"/>
      <c r="CY77" s="82"/>
      <c r="CZ77" s="82"/>
      <c r="DA77" s="82"/>
    </row>
    <row r="78" spans="1:105" s="1" customFormat="1" ht="24" customHeight="1" x14ac:dyDescent="0.35">
      <c r="A78" s="3"/>
      <c r="B78" s="11"/>
      <c r="C78" s="11"/>
      <c r="D78" s="31"/>
      <c r="E78" s="31"/>
      <c r="F78" s="31"/>
      <c r="G78" s="31"/>
      <c r="H78" s="11"/>
      <c r="I78" s="11"/>
      <c r="J78" s="3"/>
      <c r="K78" s="12"/>
      <c r="L78" s="12"/>
      <c r="M78" s="12"/>
      <c r="O78" s="12"/>
      <c r="P78" s="12"/>
      <c r="Q78" s="12"/>
      <c r="S78" s="3"/>
      <c r="T78" s="3"/>
      <c r="U78" s="30"/>
      <c r="V78" s="43"/>
      <c r="W78" s="43"/>
      <c r="X78" s="43"/>
      <c r="Y78" s="43"/>
      <c r="Z78" s="43"/>
      <c r="AA78" s="43"/>
      <c r="AB78" s="43"/>
      <c r="AC78" s="43"/>
      <c r="AD78" s="43"/>
      <c r="AE78" s="34"/>
      <c r="AF78" s="97"/>
      <c r="AG78" s="34"/>
      <c r="AH78" s="43"/>
      <c r="AI78" s="43"/>
      <c r="AJ78" s="43"/>
      <c r="AK78" s="34"/>
      <c r="AL78" s="34"/>
      <c r="AM78" s="34"/>
      <c r="AN78" s="34"/>
      <c r="AO78" s="43"/>
      <c r="AP78" s="43"/>
      <c r="AQ78" s="43"/>
      <c r="AR78" s="43"/>
      <c r="AS78" s="43"/>
      <c r="AT78" s="43"/>
      <c r="AU78" s="43"/>
      <c r="AV78" s="43"/>
      <c r="AW78" s="43"/>
      <c r="AX78" s="34"/>
      <c r="AY78" s="17"/>
      <c r="AZ78" s="34"/>
      <c r="BA78" s="43"/>
      <c r="BB78" s="43"/>
      <c r="BC78" s="43"/>
      <c r="BD78" s="34"/>
      <c r="BE78" s="34"/>
      <c r="BF78" s="34"/>
      <c r="BG78" s="35"/>
      <c r="BH78" s="43"/>
      <c r="BI78" s="43"/>
      <c r="BJ78" s="43"/>
      <c r="BK78" s="43"/>
      <c r="BL78" s="43"/>
      <c r="BM78" s="43"/>
      <c r="BN78" s="43"/>
      <c r="BO78" s="43"/>
      <c r="BP78" s="43"/>
      <c r="BQ78" s="34"/>
      <c r="BR78" s="34"/>
      <c r="BS78" s="34"/>
      <c r="BT78" s="43"/>
      <c r="BU78" s="43"/>
      <c r="BV78" s="43"/>
      <c r="BW78" s="34"/>
      <c r="BX78" s="34"/>
      <c r="BY78" s="34"/>
      <c r="BZ78" s="35"/>
      <c r="CA78" s="43"/>
      <c r="CB78" s="43"/>
      <c r="CC78" s="43"/>
      <c r="CD78" s="43"/>
      <c r="CE78" s="43"/>
      <c r="CF78" s="43"/>
      <c r="CG78" s="43"/>
      <c r="CH78" s="43"/>
      <c r="CI78" s="43"/>
      <c r="CJ78" s="34"/>
      <c r="CK78" s="34"/>
      <c r="CL78" s="34"/>
      <c r="CM78" s="43"/>
      <c r="CN78" s="43"/>
      <c r="CO78" s="43"/>
      <c r="CP78" s="34"/>
      <c r="CQ78" s="34"/>
      <c r="CR78" s="34"/>
      <c r="CS78" s="34"/>
      <c r="CT78" s="82"/>
      <c r="CU78" s="82"/>
      <c r="CV78" s="82"/>
      <c r="CW78" s="82"/>
      <c r="CX78" s="82"/>
      <c r="CY78" s="82"/>
      <c r="CZ78" s="82"/>
      <c r="DA78" s="82"/>
    </row>
    <row r="79" spans="1:105" s="1" customFormat="1" ht="24" customHeight="1" x14ac:dyDescent="0.35">
      <c r="A79" s="3"/>
      <c r="B79" s="11"/>
      <c r="C79" s="11"/>
      <c r="D79" s="31"/>
      <c r="E79" s="31"/>
      <c r="F79" s="31"/>
      <c r="G79" s="31"/>
      <c r="H79" s="11"/>
      <c r="I79" s="11"/>
      <c r="J79" s="3"/>
      <c r="K79" s="12"/>
      <c r="L79" s="12"/>
      <c r="M79" s="12"/>
      <c r="O79" s="12"/>
      <c r="P79" s="12"/>
      <c r="Q79" s="12"/>
      <c r="S79" s="3"/>
      <c r="T79" s="3"/>
      <c r="U79" s="30"/>
      <c r="V79" s="43"/>
      <c r="W79" s="43"/>
      <c r="X79" s="43"/>
      <c r="Y79" s="43"/>
      <c r="Z79" s="43"/>
      <c r="AA79" s="43"/>
      <c r="AB79" s="43"/>
      <c r="AC79" s="43"/>
      <c r="AD79" s="43"/>
      <c r="AE79" s="34"/>
      <c r="AF79" s="97"/>
      <c r="AG79" s="34"/>
      <c r="AH79" s="43"/>
      <c r="AI79" s="43"/>
      <c r="AJ79" s="43"/>
      <c r="AK79" s="34"/>
      <c r="AL79" s="34"/>
      <c r="AM79" s="34"/>
      <c r="AN79" s="34"/>
      <c r="AO79" s="43"/>
      <c r="AP79" s="43"/>
      <c r="AQ79" s="43"/>
      <c r="AR79" s="43"/>
      <c r="AS79" s="43"/>
      <c r="AT79" s="43"/>
      <c r="AU79" s="43"/>
      <c r="AV79" s="43"/>
      <c r="AW79" s="43"/>
      <c r="AX79" s="34"/>
      <c r="AY79" s="17"/>
      <c r="AZ79" s="34"/>
      <c r="BA79" s="43"/>
      <c r="BB79" s="43"/>
      <c r="BC79" s="43"/>
      <c r="BD79" s="34"/>
      <c r="BE79" s="34"/>
      <c r="BF79" s="34"/>
      <c r="BG79" s="35"/>
      <c r="BH79" s="43"/>
      <c r="BI79" s="43"/>
      <c r="BJ79" s="43"/>
      <c r="BK79" s="43"/>
      <c r="BL79" s="43"/>
      <c r="BM79" s="43"/>
      <c r="BN79" s="43"/>
      <c r="BO79" s="43"/>
      <c r="BP79" s="43"/>
      <c r="BQ79" s="34"/>
      <c r="BR79" s="34"/>
      <c r="BS79" s="34"/>
      <c r="BT79" s="43"/>
      <c r="BU79" s="43"/>
      <c r="BV79" s="43"/>
      <c r="BW79" s="34"/>
      <c r="BX79" s="34"/>
      <c r="BY79" s="34"/>
      <c r="BZ79" s="35"/>
      <c r="CA79" s="43"/>
      <c r="CB79" s="43"/>
      <c r="CC79" s="43"/>
      <c r="CD79" s="43"/>
      <c r="CE79" s="43"/>
      <c r="CF79" s="43"/>
      <c r="CG79" s="43"/>
      <c r="CH79" s="43"/>
      <c r="CI79" s="43"/>
      <c r="CJ79" s="34"/>
      <c r="CK79" s="34"/>
      <c r="CL79" s="34"/>
      <c r="CM79" s="43"/>
      <c r="CN79" s="43"/>
      <c r="CO79" s="43"/>
      <c r="CP79" s="34"/>
      <c r="CQ79" s="34"/>
      <c r="CR79" s="34"/>
      <c r="CS79" s="34"/>
      <c r="CT79" s="82"/>
      <c r="CU79" s="82"/>
      <c r="CV79" s="82"/>
      <c r="CW79" s="82"/>
      <c r="CX79" s="82"/>
      <c r="CY79" s="82"/>
      <c r="CZ79" s="82"/>
      <c r="DA79" s="82"/>
    </row>
    <row r="80" spans="1:105" s="1" customFormat="1" ht="24" customHeight="1" x14ac:dyDescent="0.35">
      <c r="A80" s="3"/>
      <c r="B80" s="11"/>
      <c r="C80" s="11"/>
      <c r="D80" s="31"/>
      <c r="E80" s="31"/>
      <c r="F80" s="31"/>
      <c r="G80" s="31"/>
      <c r="H80" s="11"/>
      <c r="I80" s="11"/>
      <c r="J80" s="3"/>
      <c r="K80" s="12"/>
      <c r="L80" s="12"/>
      <c r="M80" s="12"/>
      <c r="O80" s="12"/>
      <c r="P80" s="12"/>
      <c r="Q80" s="12"/>
      <c r="S80" s="3"/>
      <c r="T80" s="3"/>
      <c r="U80" s="30"/>
      <c r="V80" s="43"/>
      <c r="W80" s="43"/>
      <c r="X80" s="43"/>
      <c r="Y80" s="43"/>
      <c r="Z80" s="43"/>
      <c r="AA80" s="43"/>
      <c r="AB80" s="43"/>
      <c r="AC80" s="43"/>
      <c r="AD80" s="43"/>
      <c r="AE80" s="34"/>
      <c r="AF80" s="97"/>
      <c r="AG80" s="34"/>
      <c r="AH80" s="43"/>
      <c r="AI80" s="43"/>
      <c r="AJ80" s="43"/>
      <c r="AK80" s="34"/>
      <c r="AL80" s="34"/>
      <c r="AM80" s="34"/>
      <c r="AN80" s="34"/>
      <c r="AO80" s="43"/>
      <c r="AP80" s="43"/>
      <c r="AQ80" s="43"/>
      <c r="AR80" s="43"/>
      <c r="AS80" s="43"/>
      <c r="AT80" s="43"/>
      <c r="AU80" s="43"/>
      <c r="AV80" s="43"/>
      <c r="AW80" s="43"/>
      <c r="AX80" s="34"/>
      <c r="AY80" s="17"/>
      <c r="AZ80" s="34"/>
      <c r="BA80" s="43"/>
      <c r="BB80" s="43"/>
      <c r="BC80" s="43"/>
      <c r="BD80" s="34"/>
      <c r="BE80" s="34"/>
      <c r="BF80" s="34"/>
      <c r="BG80" s="35"/>
      <c r="BH80" s="43"/>
      <c r="BI80" s="43"/>
      <c r="BJ80" s="43"/>
      <c r="BK80" s="43"/>
      <c r="BL80" s="43"/>
      <c r="BM80" s="43"/>
      <c r="BN80" s="43"/>
      <c r="BO80" s="43"/>
      <c r="BP80" s="43"/>
      <c r="BQ80" s="34"/>
      <c r="BR80" s="34"/>
      <c r="BS80" s="34"/>
      <c r="BT80" s="43"/>
      <c r="BU80" s="43"/>
      <c r="BV80" s="43"/>
      <c r="BW80" s="34"/>
      <c r="BX80" s="34"/>
      <c r="BY80" s="34"/>
      <c r="BZ80" s="35"/>
      <c r="CA80" s="43"/>
      <c r="CB80" s="43"/>
      <c r="CC80" s="43"/>
      <c r="CD80" s="43"/>
      <c r="CE80" s="43"/>
      <c r="CF80" s="43"/>
      <c r="CG80" s="43"/>
      <c r="CH80" s="43"/>
      <c r="CI80" s="43"/>
      <c r="CJ80" s="34"/>
      <c r="CK80" s="34"/>
      <c r="CL80" s="34"/>
      <c r="CM80" s="43"/>
      <c r="CN80" s="43"/>
      <c r="CO80" s="43"/>
      <c r="CP80" s="34"/>
      <c r="CQ80" s="34"/>
      <c r="CR80" s="34"/>
      <c r="CS80" s="34"/>
      <c r="CT80" s="82"/>
      <c r="CU80" s="82"/>
      <c r="CV80" s="82"/>
      <c r="CW80" s="82"/>
      <c r="CX80" s="82"/>
      <c r="CY80" s="82"/>
      <c r="CZ80" s="82"/>
      <c r="DA80" s="82"/>
    </row>
    <row r="81" spans="1:105" s="1" customFormat="1" ht="24" customHeight="1" x14ac:dyDescent="0.35">
      <c r="A81" s="3"/>
      <c r="B81" s="11"/>
      <c r="C81" s="11"/>
      <c r="D81" s="31"/>
      <c r="E81" s="31"/>
      <c r="F81" s="31"/>
      <c r="G81" s="31"/>
      <c r="H81" s="11"/>
      <c r="I81" s="11"/>
      <c r="J81" s="3"/>
      <c r="K81" s="12"/>
      <c r="L81" s="12"/>
      <c r="M81" s="12"/>
      <c r="O81" s="12"/>
      <c r="P81" s="12"/>
      <c r="Q81" s="12"/>
      <c r="S81" s="3"/>
      <c r="T81" s="3"/>
      <c r="U81" s="30"/>
      <c r="V81" s="43"/>
      <c r="W81" s="43"/>
      <c r="X81" s="43"/>
      <c r="Y81" s="43"/>
      <c r="Z81" s="43"/>
      <c r="AA81" s="43"/>
      <c r="AB81" s="43"/>
      <c r="AC81" s="43"/>
      <c r="AD81" s="43"/>
      <c r="AE81" s="34"/>
      <c r="AF81" s="97"/>
      <c r="AG81" s="34"/>
      <c r="AH81" s="43"/>
      <c r="AI81" s="43"/>
      <c r="AJ81" s="43"/>
      <c r="AK81" s="34"/>
      <c r="AL81" s="34"/>
      <c r="AM81" s="34"/>
      <c r="AN81" s="34"/>
      <c r="AO81" s="43"/>
      <c r="AP81" s="43"/>
      <c r="AQ81" s="43"/>
      <c r="AR81" s="43"/>
      <c r="AS81" s="43"/>
      <c r="AT81" s="43"/>
      <c r="AU81" s="43"/>
      <c r="AV81" s="43"/>
      <c r="AW81" s="43"/>
      <c r="AX81" s="34"/>
      <c r="AY81" s="17"/>
      <c r="AZ81" s="34"/>
      <c r="BA81" s="43"/>
      <c r="BB81" s="43"/>
      <c r="BC81" s="43"/>
      <c r="BD81" s="34"/>
      <c r="BE81" s="34"/>
      <c r="BF81" s="34"/>
      <c r="BG81" s="35"/>
      <c r="BH81" s="43"/>
      <c r="BI81" s="43"/>
      <c r="BJ81" s="43"/>
      <c r="BK81" s="43"/>
      <c r="BL81" s="43"/>
      <c r="BM81" s="43"/>
      <c r="BN81" s="43"/>
      <c r="BO81" s="43"/>
      <c r="BP81" s="43"/>
      <c r="BQ81" s="34"/>
      <c r="BR81" s="34"/>
      <c r="BS81" s="34"/>
      <c r="BT81" s="43"/>
      <c r="BU81" s="43"/>
      <c r="BV81" s="43"/>
      <c r="BW81" s="34"/>
      <c r="BX81" s="34"/>
      <c r="BY81" s="34"/>
      <c r="BZ81" s="35"/>
      <c r="CA81" s="43"/>
      <c r="CB81" s="43"/>
      <c r="CC81" s="43"/>
      <c r="CD81" s="43"/>
      <c r="CE81" s="43"/>
      <c r="CF81" s="43"/>
      <c r="CG81" s="43"/>
      <c r="CH81" s="43"/>
      <c r="CI81" s="43"/>
      <c r="CJ81" s="34"/>
      <c r="CK81" s="34"/>
      <c r="CL81" s="34"/>
      <c r="CM81" s="43"/>
      <c r="CN81" s="43"/>
      <c r="CO81" s="43"/>
      <c r="CP81" s="34"/>
      <c r="CQ81" s="34"/>
      <c r="CR81" s="34"/>
      <c r="CS81" s="34"/>
      <c r="CT81" s="82"/>
      <c r="CU81" s="82"/>
      <c r="CV81" s="82"/>
      <c r="CW81" s="82"/>
      <c r="CX81" s="82"/>
      <c r="CY81" s="82"/>
      <c r="CZ81" s="82"/>
      <c r="DA81" s="82"/>
    </row>
    <row r="82" spans="1:105" s="1" customFormat="1" ht="24" customHeight="1" x14ac:dyDescent="0.35">
      <c r="A82" s="3"/>
      <c r="B82" s="11"/>
      <c r="C82" s="11"/>
      <c r="D82" s="31"/>
      <c r="E82" s="31"/>
      <c r="F82" s="31"/>
      <c r="G82" s="31"/>
      <c r="H82" s="11"/>
      <c r="I82" s="11"/>
      <c r="J82" s="3"/>
      <c r="K82" s="12"/>
      <c r="L82" s="12"/>
      <c r="M82" s="12"/>
      <c r="O82" s="12"/>
      <c r="P82" s="12"/>
      <c r="Q82" s="12"/>
      <c r="S82" s="3"/>
      <c r="T82" s="3"/>
      <c r="U82" s="30"/>
      <c r="V82" s="43"/>
      <c r="W82" s="43"/>
      <c r="X82" s="43"/>
      <c r="Y82" s="43"/>
      <c r="Z82" s="43"/>
      <c r="AA82" s="43"/>
      <c r="AB82" s="43"/>
      <c r="AC82" s="43"/>
      <c r="AD82" s="43"/>
      <c r="AE82" s="34"/>
      <c r="AF82" s="97"/>
      <c r="AG82" s="34"/>
      <c r="AH82" s="43"/>
      <c r="AI82" s="43"/>
      <c r="AJ82" s="43"/>
      <c r="AK82" s="34"/>
      <c r="AL82" s="34"/>
      <c r="AM82" s="34"/>
      <c r="AN82" s="34"/>
      <c r="AO82" s="43"/>
      <c r="AP82" s="43"/>
      <c r="AQ82" s="43"/>
      <c r="AR82" s="43"/>
      <c r="AS82" s="43"/>
      <c r="AT82" s="43"/>
      <c r="AU82" s="43"/>
      <c r="AV82" s="43"/>
      <c r="AW82" s="43"/>
      <c r="AX82" s="34"/>
      <c r="AY82" s="17"/>
      <c r="AZ82" s="34"/>
      <c r="BA82" s="43"/>
      <c r="BB82" s="43"/>
      <c r="BC82" s="43"/>
      <c r="BD82" s="34"/>
      <c r="BE82" s="34"/>
      <c r="BF82" s="34"/>
      <c r="BG82" s="35"/>
      <c r="BH82" s="43"/>
      <c r="BI82" s="43"/>
      <c r="BJ82" s="43"/>
      <c r="BK82" s="43"/>
      <c r="BL82" s="43"/>
      <c r="BM82" s="43"/>
      <c r="BN82" s="43"/>
      <c r="BO82" s="43"/>
      <c r="BP82" s="43"/>
      <c r="BQ82" s="34"/>
      <c r="BR82" s="34"/>
      <c r="BS82" s="34"/>
      <c r="BT82" s="43"/>
      <c r="BU82" s="43"/>
      <c r="BV82" s="43"/>
      <c r="BW82" s="34"/>
      <c r="BX82" s="34"/>
      <c r="BY82" s="34"/>
      <c r="BZ82" s="35"/>
      <c r="CA82" s="43"/>
      <c r="CB82" s="43"/>
      <c r="CC82" s="43"/>
      <c r="CD82" s="43"/>
      <c r="CE82" s="43"/>
      <c r="CF82" s="43"/>
      <c r="CG82" s="43"/>
      <c r="CH82" s="43"/>
      <c r="CI82" s="43"/>
      <c r="CJ82" s="34"/>
      <c r="CK82" s="34"/>
      <c r="CL82" s="34"/>
      <c r="CM82" s="43"/>
      <c r="CN82" s="43"/>
      <c r="CO82" s="43"/>
      <c r="CP82" s="34"/>
      <c r="CQ82" s="34"/>
      <c r="CR82" s="34"/>
      <c r="CS82" s="34"/>
      <c r="CT82" s="82"/>
      <c r="CU82" s="82"/>
      <c r="CV82" s="82"/>
      <c r="CW82" s="82"/>
      <c r="CX82" s="82"/>
      <c r="CY82" s="82"/>
      <c r="CZ82" s="82"/>
      <c r="DA82" s="82"/>
    </row>
    <row r="83" spans="1:105" s="1" customFormat="1" ht="24" customHeight="1" x14ac:dyDescent="0.35">
      <c r="A83" s="3"/>
      <c r="B83" s="11"/>
      <c r="C83" s="11"/>
      <c r="D83" s="31"/>
      <c r="E83" s="31"/>
      <c r="F83" s="31"/>
      <c r="G83" s="31"/>
      <c r="H83" s="11"/>
      <c r="I83" s="11"/>
      <c r="J83" s="3"/>
      <c r="K83" s="12"/>
      <c r="L83" s="12"/>
      <c r="M83" s="12"/>
      <c r="O83" s="12"/>
      <c r="P83" s="12"/>
      <c r="Q83" s="12"/>
      <c r="S83" s="3"/>
      <c r="T83" s="3"/>
      <c r="U83" s="30"/>
      <c r="V83" s="43"/>
      <c r="W83" s="43"/>
      <c r="X83" s="43"/>
      <c r="Y83" s="43"/>
      <c r="Z83" s="43"/>
      <c r="AA83" s="43"/>
      <c r="AB83" s="43"/>
      <c r="AC83" s="43"/>
      <c r="AD83" s="43"/>
      <c r="AE83" s="34"/>
      <c r="AF83" s="97"/>
      <c r="AG83" s="34"/>
      <c r="AH83" s="43"/>
      <c r="AI83" s="43"/>
      <c r="AJ83" s="43"/>
      <c r="AK83" s="34"/>
      <c r="AL83" s="34"/>
      <c r="AM83" s="34"/>
      <c r="AN83" s="34"/>
      <c r="AO83" s="43"/>
      <c r="AP83" s="43"/>
      <c r="AQ83" s="43"/>
      <c r="AR83" s="43"/>
      <c r="AS83" s="43"/>
      <c r="AT83" s="43"/>
      <c r="AU83" s="43"/>
      <c r="AV83" s="43"/>
      <c r="AW83" s="43"/>
      <c r="AX83" s="34"/>
      <c r="AY83" s="17"/>
      <c r="AZ83" s="34"/>
      <c r="BA83" s="43"/>
      <c r="BB83" s="43"/>
      <c r="BC83" s="43"/>
      <c r="BD83" s="34"/>
      <c r="BE83" s="34"/>
      <c r="BF83" s="34"/>
      <c r="BG83" s="35"/>
      <c r="BH83" s="43"/>
      <c r="BI83" s="43"/>
      <c r="BJ83" s="43"/>
      <c r="BK83" s="43"/>
      <c r="BL83" s="43"/>
      <c r="BM83" s="43"/>
      <c r="BN83" s="43"/>
      <c r="BO83" s="43"/>
      <c r="BP83" s="43"/>
      <c r="BQ83" s="34"/>
      <c r="BR83" s="34"/>
      <c r="BS83" s="34"/>
      <c r="BT83" s="43"/>
      <c r="BU83" s="43"/>
      <c r="BV83" s="43"/>
      <c r="BW83" s="34"/>
      <c r="BX83" s="34"/>
      <c r="BY83" s="34"/>
      <c r="BZ83" s="35"/>
      <c r="CA83" s="43"/>
      <c r="CB83" s="43"/>
      <c r="CC83" s="43"/>
      <c r="CD83" s="43"/>
      <c r="CE83" s="43"/>
      <c r="CF83" s="43"/>
      <c r="CG83" s="43"/>
      <c r="CH83" s="43"/>
      <c r="CI83" s="43"/>
      <c r="CJ83" s="34"/>
      <c r="CK83" s="34"/>
      <c r="CL83" s="34"/>
      <c r="CM83" s="43"/>
      <c r="CN83" s="43"/>
      <c r="CO83" s="43"/>
      <c r="CP83" s="34"/>
      <c r="CQ83" s="34"/>
      <c r="CR83" s="34"/>
      <c r="CS83" s="34"/>
      <c r="CT83" s="82"/>
      <c r="CU83" s="82"/>
      <c r="CV83" s="82"/>
      <c r="CW83" s="82"/>
      <c r="CX83" s="82"/>
      <c r="CY83" s="82"/>
      <c r="CZ83" s="82"/>
      <c r="DA83" s="82"/>
    </row>
    <row r="84" spans="1:105" s="1" customFormat="1" ht="24" customHeight="1" x14ac:dyDescent="0.35">
      <c r="A84" s="3"/>
      <c r="B84" s="11"/>
      <c r="C84" s="11"/>
      <c r="D84" s="31"/>
      <c r="E84" s="31"/>
      <c r="F84" s="31"/>
      <c r="G84" s="31"/>
      <c r="H84" s="11"/>
      <c r="I84" s="11"/>
      <c r="J84" s="3"/>
      <c r="K84" s="12"/>
      <c r="L84" s="12"/>
      <c r="M84" s="12"/>
      <c r="O84" s="12"/>
      <c r="P84" s="12"/>
      <c r="Q84" s="12"/>
      <c r="S84" s="3"/>
      <c r="T84" s="3"/>
      <c r="U84" s="30"/>
      <c r="V84" s="43"/>
      <c r="W84" s="43"/>
      <c r="X84" s="43"/>
      <c r="Y84" s="43"/>
      <c r="Z84" s="43"/>
      <c r="AA84" s="43"/>
      <c r="AB84" s="43"/>
      <c r="AC84" s="43"/>
      <c r="AD84" s="43"/>
      <c r="AE84" s="34"/>
      <c r="AF84" s="97"/>
      <c r="AG84" s="34"/>
      <c r="AH84" s="43"/>
      <c r="AI84" s="43"/>
      <c r="AJ84" s="43"/>
      <c r="AK84" s="34"/>
      <c r="AL84" s="34"/>
      <c r="AM84" s="34"/>
      <c r="AN84" s="34"/>
      <c r="AO84" s="43"/>
      <c r="AP84" s="43"/>
      <c r="AQ84" s="43"/>
      <c r="AR84" s="43"/>
      <c r="AS84" s="43"/>
      <c r="AT84" s="43"/>
      <c r="AU84" s="43"/>
      <c r="AV84" s="43"/>
      <c r="AW84" s="43"/>
      <c r="AX84" s="34"/>
      <c r="AY84" s="17"/>
      <c r="AZ84" s="34"/>
      <c r="BA84" s="43"/>
      <c r="BB84" s="43"/>
      <c r="BC84" s="43"/>
      <c r="BD84" s="34"/>
      <c r="BE84" s="34"/>
      <c r="BF84" s="34"/>
      <c r="BG84" s="35"/>
      <c r="BH84" s="43"/>
      <c r="BI84" s="43"/>
      <c r="BJ84" s="43"/>
      <c r="BK84" s="43"/>
      <c r="BL84" s="43"/>
      <c r="BM84" s="43"/>
      <c r="BN84" s="43"/>
      <c r="BO84" s="43"/>
      <c r="BP84" s="43"/>
      <c r="BQ84" s="34"/>
      <c r="BR84" s="34"/>
      <c r="BS84" s="34"/>
      <c r="BT84" s="43"/>
      <c r="BU84" s="43"/>
      <c r="BV84" s="43"/>
      <c r="BW84" s="34"/>
      <c r="BX84" s="34"/>
      <c r="BY84" s="34"/>
      <c r="BZ84" s="35"/>
      <c r="CA84" s="43"/>
      <c r="CB84" s="43"/>
      <c r="CC84" s="43"/>
      <c r="CD84" s="43"/>
      <c r="CE84" s="43"/>
      <c r="CF84" s="43"/>
      <c r="CG84" s="43"/>
      <c r="CH84" s="43"/>
      <c r="CI84" s="43"/>
      <c r="CJ84" s="34"/>
      <c r="CK84" s="34"/>
      <c r="CL84" s="34"/>
      <c r="CM84" s="43"/>
      <c r="CN84" s="43"/>
      <c r="CO84" s="43"/>
      <c r="CP84" s="34"/>
      <c r="CQ84" s="34"/>
      <c r="CR84" s="34"/>
      <c r="CS84" s="34"/>
      <c r="CT84" s="82"/>
      <c r="CU84" s="82"/>
      <c r="CV84" s="82"/>
      <c r="CW84" s="82"/>
      <c r="CX84" s="82"/>
      <c r="CY84" s="82"/>
      <c r="CZ84" s="82"/>
      <c r="DA84" s="82"/>
    </row>
    <row r="85" spans="1:105" s="1" customFormat="1" ht="24" customHeight="1" x14ac:dyDescent="0.35">
      <c r="A85" s="3"/>
      <c r="B85" s="11"/>
      <c r="C85" s="11"/>
      <c r="D85" s="31"/>
      <c r="E85" s="31"/>
      <c r="F85" s="31"/>
      <c r="G85" s="31"/>
      <c r="H85" s="11"/>
      <c r="I85" s="11"/>
      <c r="J85" s="3"/>
      <c r="K85" s="12"/>
      <c r="L85" s="12"/>
      <c r="M85" s="12"/>
      <c r="O85" s="12"/>
      <c r="P85" s="12"/>
      <c r="Q85" s="12"/>
      <c r="S85" s="3"/>
      <c r="T85" s="3"/>
      <c r="U85" s="30"/>
      <c r="V85" s="43"/>
      <c r="W85" s="43"/>
      <c r="X85" s="43"/>
      <c r="Y85" s="43"/>
      <c r="Z85" s="43"/>
      <c r="AA85" s="43"/>
      <c r="AB85" s="43"/>
      <c r="AC85" s="43"/>
      <c r="AD85" s="43"/>
      <c r="AE85" s="34"/>
      <c r="AF85" s="97"/>
      <c r="AG85" s="34"/>
      <c r="AH85" s="43"/>
      <c r="AI85" s="43"/>
      <c r="AJ85" s="43"/>
      <c r="AK85" s="34"/>
      <c r="AL85" s="34"/>
      <c r="AM85" s="34"/>
      <c r="AN85" s="34"/>
      <c r="AO85" s="43"/>
      <c r="AP85" s="43"/>
      <c r="AQ85" s="43"/>
      <c r="AR85" s="43"/>
      <c r="AS85" s="43"/>
      <c r="AT85" s="43"/>
      <c r="AU85" s="43"/>
      <c r="AV85" s="43"/>
      <c r="AW85" s="43"/>
      <c r="AX85" s="34"/>
      <c r="AY85" s="17"/>
      <c r="AZ85" s="34"/>
      <c r="BA85" s="43"/>
      <c r="BB85" s="43"/>
      <c r="BC85" s="43"/>
      <c r="BD85" s="34"/>
      <c r="BE85" s="34"/>
      <c r="BF85" s="34"/>
      <c r="BG85" s="35"/>
      <c r="BH85" s="43"/>
      <c r="BI85" s="43"/>
      <c r="BJ85" s="43"/>
      <c r="BK85" s="43"/>
      <c r="BL85" s="43"/>
      <c r="BM85" s="43"/>
      <c r="BN85" s="43"/>
      <c r="BO85" s="43"/>
      <c r="BP85" s="43"/>
      <c r="BQ85" s="34"/>
      <c r="BR85" s="34"/>
      <c r="BS85" s="34"/>
      <c r="BT85" s="43"/>
      <c r="BU85" s="43"/>
      <c r="BV85" s="43"/>
      <c r="BW85" s="34"/>
      <c r="BX85" s="34"/>
      <c r="BY85" s="34"/>
      <c r="BZ85" s="35"/>
      <c r="CA85" s="43"/>
      <c r="CB85" s="43"/>
      <c r="CC85" s="43"/>
      <c r="CD85" s="43"/>
      <c r="CE85" s="43"/>
      <c r="CF85" s="43"/>
      <c r="CG85" s="43"/>
      <c r="CH85" s="43"/>
      <c r="CI85" s="43"/>
      <c r="CJ85" s="34"/>
      <c r="CK85" s="34"/>
      <c r="CL85" s="34"/>
      <c r="CM85" s="43"/>
      <c r="CN85" s="43"/>
      <c r="CO85" s="43"/>
      <c r="CP85" s="34"/>
      <c r="CQ85" s="34"/>
      <c r="CR85" s="34"/>
      <c r="CS85" s="34"/>
      <c r="CT85" s="82"/>
      <c r="CU85" s="82"/>
      <c r="CV85" s="82"/>
      <c r="CW85" s="82"/>
      <c r="CX85" s="82"/>
      <c r="CY85" s="82"/>
      <c r="CZ85" s="82"/>
      <c r="DA85" s="82"/>
    </row>
    <row r="86" spans="1:105" s="1" customFormat="1" ht="24" customHeight="1" x14ac:dyDescent="0.35">
      <c r="A86" s="3"/>
      <c r="B86" s="11"/>
      <c r="C86" s="11"/>
      <c r="D86" s="31"/>
      <c r="E86" s="31"/>
      <c r="F86" s="31"/>
      <c r="G86" s="31"/>
      <c r="H86" s="11"/>
      <c r="I86" s="11"/>
      <c r="J86" s="3"/>
      <c r="K86" s="12"/>
      <c r="L86" s="12"/>
      <c r="M86" s="12"/>
      <c r="O86" s="12"/>
      <c r="P86" s="12"/>
      <c r="Q86" s="12"/>
      <c r="S86" s="3"/>
      <c r="T86" s="3"/>
      <c r="U86" s="30"/>
      <c r="V86" s="43"/>
      <c r="W86" s="43"/>
      <c r="X86" s="43"/>
      <c r="Y86" s="43"/>
      <c r="Z86" s="43"/>
      <c r="AA86" s="43"/>
      <c r="AB86" s="43"/>
      <c r="AC86" s="43"/>
      <c r="AD86" s="43"/>
      <c r="AE86" s="34"/>
      <c r="AF86" s="97"/>
      <c r="AG86" s="34"/>
      <c r="AH86" s="43"/>
      <c r="AI86" s="43"/>
      <c r="AJ86" s="43"/>
      <c r="AK86" s="34"/>
      <c r="AL86" s="34"/>
      <c r="AM86" s="34"/>
      <c r="AN86" s="34"/>
      <c r="AO86" s="43"/>
      <c r="AP86" s="43"/>
      <c r="AQ86" s="43"/>
      <c r="AR86" s="43"/>
      <c r="AS86" s="43"/>
      <c r="AT86" s="43"/>
      <c r="AU86" s="43"/>
      <c r="AV86" s="43"/>
      <c r="AW86" s="43"/>
      <c r="AX86" s="34"/>
      <c r="AY86" s="17"/>
      <c r="AZ86" s="34"/>
      <c r="BA86" s="43"/>
      <c r="BB86" s="43"/>
      <c r="BC86" s="43"/>
      <c r="BD86" s="34"/>
      <c r="BE86" s="34"/>
      <c r="BF86" s="34"/>
      <c r="BG86" s="35"/>
      <c r="BH86" s="43"/>
      <c r="BI86" s="43"/>
      <c r="BJ86" s="43"/>
      <c r="BK86" s="43"/>
      <c r="BL86" s="43"/>
      <c r="BM86" s="43"/>
      <c r="BN86" s="43"/>
      <c r="BO86" s="43"/>
      <c r="BP86" s="43"/>
      <c r="BQ86" s="34"/>
      <c r="BR86" s="34"/>
      <c r="BS86" s="34"/>
      <c r="BT86" s="43"/>
      <c r="BU86" s="43"/>
      <c r="BV86" s="43"/>
      <c r="BW86" s="34"/>
      <c r="BX86" s="34"/>
      <c r="BY86" s="34"/>
      <c r="BZ86" s="35"/>
      <c r="CA86" s="43"/>
      <c r="CB86" s="43"/>
      <c r="CC86" s="43"/>
      <c r="CD86" s="43"/>
      <c r="CE86" s="43"/>
      <c r="CF86" s="43"/>
      <c r="CG86" s="43"/>
      <c r="CH86" s="43"/>
      <c r="CI86" s="43"/>
      <c r="CJ86" s="34"/>
      <c r="CK86" s="34"/>
      <c r="CL86" s="34"/>
      <c r="CM86" s="43"/>
      <c r="CN86" s="43"/>
      <c r="CO86" s="43"/>
      <c r="CP86" s="34"/>
      <c r="CQ86" s="34"/>
      <c r="CR86" s="34"/>
      <c r="CS86" s="34"/>
      <c r="CT86" s="82"/>
      <c r="CU86" s="82"/>
      <c r="CV86" s="82"/>
      <c r="CW86" s="82"/>
      <c r="CX86" s="82"/>
      <c r="CY86" s="82"/>
      <c r="CZ86" s="82"/>
      <c r="DA86" s="82"/>
    </row>
    <row r="87" spans="1:105" s="1" customFormat="1" ht="24" customHeight="1" x14ac:dyDescent="0.35">
      <c r="A87" s="3"/>
      <c r="B87" s="11"/>
      <c r="C87" s="11"/>
      <c r="D87" s="31"/>
      <c r="E87" s="31"/>
      <c r="F87" s="31"/>
      <c r="G87" s="31"/>
      <c r="H87" s="11"/>
      <c r="I87" s="11"/>
      <c r="J87" s="3"/>
      <c r="K87" s="12"/>
      <c r="L87" s="12"/>
      <c r="M87" s="12"/>
      <c r="O87" s="12"/>
      <c r="P87" s="12"/>
      <c r="Q87" s="12"/>
      <c r="S87" s="3"/>
      <c r="T87" s="3"/>
      <c r="U87" s="30"/>
      <c r="V87" s="43"/>
      <c r="W87" s="43"/>
      <c r="X87" s="43"/>
      <c r="Y87" s="43"/>
      <c r="Z87" s="43"/>
      <c r="AA87" s="43"/>
      <c r="AB87" s="43"/>
      <c r="AC87" s="43"/>
      <c r="AD87" s="43"/>
      <c r="AE87" s="34"/>
      <c r="AF87" s="97"/>
      <c r="AG87" s="34"/>
      <c r="AH87" s="43"/>
      <c r="AI87" s="43"/>
      <c r="AJ87" s="43"/>
      <c r="AK87" s="34"/>
      <c r="AL87" s="34"/>
      <c r="AM87" s="34"/>
      <c r="AN87" s="34"/>
      <c r="AO87" s="43"/>
      <c r="AP87" s="43"/>
      <c r="AQ87" s="43"/>
      <c r="AR87" s="43"/>
      <c r="AS87" s="43"/>
      <c r="AT87" s="43"/>
      <c r="AU87" s="43"/>
      <c r="AV87" s="43"/>
      <c r="AW87" s="43"/>
      <c r="AX87" s="34"/>
      <c r="AY87" s="17"/>
      <c r="AZ87" s="34"/>
      <c r="BA87" s="43"/>
      <c r="BB87" s="43"/>
      <c r="BC87" s="43"/>
      <c r="BD87" s="34"/>
      <c r="BE87" s="34"/>
      <c r="BF87" s="34"/>
      <c r="BG87" s="35"/>
      <c r="BH87" s="43"/>
      <c r="BI87" s="43"/>
      <c r="BJ87" s="43"/>
      <c r="BK87" s="43"/>
      <c r="BL87" s="43"/>
      <c r="BM87" s="43"/>
      <c r="BN87" s="43"/>
      <c r="BO87" s="43"/>
      <c r="BP87" s="43"/>
      <c r="BQ87" s="34"/>
      <c r="BR87" s="34"/>
      <c r="BS87" s="34"/>
      <c r="BT87" s="43"/>
      <c r="BU87" s="43"/>
      <c r="BV87" s="43"/>
      <c r="BW87" s="34"/>
      <c r="BX87" s="34"/>
      <c r="BY87" s="34"/>
      <c r="BZ87" s="35"/>
      <c r="CA87" s="43"/>
      <c r="CB87" s="43"/>
      <c r="CC87" s="43"/>
      <c r="CD87" s="43"/>
      <c r="CE87" s="43"/>
      <c r="CF87" s="43"/>
      <c r="CG87" s="43"/>
      <c r="CH87" s="43"/>
      <c r="CI87" s="43"/>
      <c r="CJ87" s="34"/>
      <c r="CK87" s="34"/>
      <c r="CL87" s="34"/>
      <c r="CM87" s="43"/>
      <c r="CN87" s="43"/>
      <c r="CO87" s="43"/>
      <c r="CP87" s="34"/>
      <c r="CQ87" s="34"/>
      <c r="CR87" s="34"/>
      <c r="CS87" s="34"/>
      <c r="CT87" s="82"/>
      <c r="CU87" s="82"/>
      <c r="CV87" s="82"/>
      <c r="CW87" s="82"/>
      <c r="CX87" s="82"/>
      <c r="CY87" s="82"/>
      <c r="CZ87" s="82"/>
      <c r="DA87" s="82"/>
    </row>
    <row r="88" spans="1:105" s="1" customFormat="1" ht="24" customHeight="1" x14ac:dyDescent="0.35">
      <c r="A88" s="3"/>
      <c r="B88" s="11"/>
      <c r="C88" s="11"/>
      <c r="D88" s="31"/>
      <c r="E88" s="31"/>
      <c r="F88" s="31"/>
      <c r="G88" s="31"/>
      <c r="H88" s="11"/>
      <c r="I88" s="11"/>
      <c r="J88" s="3"/>
      <c r="K88" s="12"/>
      <c r="L88" s="12"/>
      <c r="M88" s="12"/>
      <c r="O88" s="12"/>
      <c r="P88" s="12"/>
      <c r="Q88" s="12"/>
      <c r="S88" s="3"/>
      <c r="T88" s="3"/>
      <c r="U88" s="30"/>
      <c r="V88" s="43"/>
      <c r="W88" s="43"/>
      <c r="X88" s="43"/>
      <c r="Y88" s="43"/>
      <c r="Z88" s="43"/>
      <c r="AA88" s="43"/>
      <c r="AB88" s="43"/>
      <c r="AC88" s="43"/>
      <c r="AD88" s="43"/>
      <c r="AE88" s="34"/>
      <c r="AF88" s="97"/>
      <c r="AG88" s="34"/>
      <c r="AH88" s="43"/>
      <c r="AI88" s="43"/>
      <c r="AJ88" s="43"/>
      <c r="AK88" s="34"/>
      <c r="AL88" s="34"/>
      <c r="AM88" s="34"/>
      <c r="AN88" s="34"/>
      <c r="AO88" s="43"/>
      <c r="AP88" s="43"/>
      <c r="AQ88" s="43"/>
      <c r="AR88" s="43"/>
      <c r="AS88" s="43"/>
      <c r="AT88" s="43"/>
      <c r="AU88" s="43"/>
      <c r="AV88" s="43"/>
      <c r="AW88" s="43"/>
      <c r="AX88" s="34"/>
      <c r="AY88" s="17"/>
      <c r="AZ88" s="34"/>
      <c r="BA88" s="43"/>
      <c r="BB88" s="43"/>
      <c r="BC88" s="43"/>
      <c r="BD88" s="34"/>
      <c r="BE88" s="34"/>
      <c r="BF88" s="34"/>
      <c r="BG88" s="35"/>
      <c r="BH88" s="43"/>
      <c r="BI88" s="43"/>
      <c r="BJ88" s="43"/>
      <c r="BK88" s="43"/>
      <c r="BL88" s="43"/>
      <c r="BM88" s="43"/>
      <c r="BN88" s="43"/>
      <c r="BO88" s="43"/>
      <c r="BP88" s="43"/>
      <c r="BQ88" s="34"/>
      <c r="BR88" s="34"/>
      <c r="BS88" s="34"/>
      <c r="BT88" s="43"/>
      <c r="BU88" s="43"/>
      <c r="BV88" s="43"/>
      <c r="BW88" s="34"/>
      <c r="BX88" s="34"/>
      <c r="BY88" s="34"/>
      <c r="BZ88" s="35"/>
      <c r="CA88" s="43"/>
      <c r="CB88" s="43"/>
      <c r="CC88" s="43"/>
      <c r="CD88" s="43"/>
      <c r="CE88" s="43"/>
      <c r="CF88" s="43"/>
      <c r="CG88" s="43"/>
      <c r="CH88" s="43"/>
      <c r="CI88" s="43"/>
      <c r="CJ88" s="34"/>
      <c r="CK88" s="34"/>
      <c r="CL88" s="34"/>
      <c r="CM88" s="43"/>
      <c r="CN88" s="43"/>
      <c r="CO88" s="43"/>
      <c r="CP88" s="34"/>
      <c r="CQ88" s="34"/>
      <c r="CR88" s="34"/>
      <c r="CS88" s="34"/>
      <c r="CT88" s="82"/>
      <c r="CU88" s="82"/>
      <c r="CV88" s="82"/>
      <c r="CW88" s="82"/>
      <c r="CX88" s="82"/>
      <c r="CY88" s="82"/>
      <c r="CZ88" s="82"/>
      <c r="DA88" s="82"/>
    </row>
    <row r="89" spans="1:105" s="1" customFormat="1" ht="24" customHeight="1" x14ac:dyDescent="0.35">
      <c r="A89" s="3"/>
      <c r="B89" s="11"/>
      <c r="C89" s="11"/>
      <c r="D89" s="31"/>
      <c r="E89" s="31"/>
      <c r="F89" s="31"/>
      <c r="G89" s="31"/>
      <c r="H89" s="11"/>
      <c r="I89" s="11"/>
      <c r="J89" s="3"/>
      <c r="K89" s="12"/>
      <c r="L89" s="12"/>
      <c r="M89" s="12"/>
      <c r="O89" s="12"/>
      <c r="P89" s="12"/>
      <c r="Q89" s="12"/>
      <c r="S89" s="3"/>
      <c r="T89" s="3"/>
      <c r="U89" s="30"/>
      <c r="V89" s="43"/>
      <c r="W89" s="43"/>
      <c r="X89" s="43"/>
      <c r="Y89" s="43"/>
      <c r="Z89" s="43"/>
      <c r="AA89" s="43"/>
      <c r="AB89" s="43"/>
      <c r="AC89" s="43"/>
      <c r="AD89" s="43"/>
      <c r="AE89" s="34"/>
      <c r="AF89" s="97"/>
      <c r="AG89" s="34"/>
      <c r="AH89" s="43"/>
      <c r="AI89" s="43"/>
      <c r="AJ89" s="43"/>
      <c r="AK89" s="34"/>
      <c r="AL89" s="34"/>
      <c r="AM89" s="34"/>
      <c r="AN89" s="34"/>
      <c r="AO89" s="43"/>
      <c r="AP89" s="43"/>
      <c r="AQ89" s="43"/>
      <c r="AR89" s="43"/>
      <c r="AS89" s="43"/>
      <c r="AT89" s="43"/>
      <c r="AU89" s="43"/>
      <c r="AV89" s="43"/>
      <c r="AW89" s="43"/>
      <c r="AX89" s="34"/>
      <c r="AY89" s="17"/>
      <c r="AZ89" s="34"/>
      <c r="BA89" s="43"/>
      <c r="BB89" s="43"/>
      <c r="BC89" s="43"/>
      <c r="BD89" s="34"/>
      <c r="BE89" s="34"/>
      <c r="BF89" s="34"/>
      <c r="BG89" s="35"/>
      <c r="BH89" s="43"/>
      <c r="BI89" s="43"/>
      <c r="BJ89" s="43"/>
      <c r="BK89" s="43"/>
      <c r="BL89" s="43"/>
      <c r="BM89" s="43"/>
      <c r="BN89" s="43"/>
      <c r="BO89" s="43"/>
      <c r="BP89" s="43"/>
      <c r="BQ89" s="34"/>
      <c r="BR89" s="34"/>
      <c r="BS89" s="34"/>
      <c r="BT89" s="43"/>
      <c r="BU89" s="43"/>
      <c r="BV89" s="43"/>
      <c r="BW89" s="34"/>
      <c r="BX89" s="34"/>
      <c r="BY89" s="34"/>
      <c r="BZ89" s="35"/>
      <c r="CA89" s="43"/>
      <c r="CB89" s="43"/>
      <c r="CC89" s="43"/>
      <c r="CD89" s="43"/>
      <c r="CE89" s="43"/>
      <c r="CF89" s="43"/>
      <c r="CG89" s="43"/>
      <c r="CH89" s="43"/>
      <c r="CI89" s="43"/>
      <c r="CJ89" s="34"/>
      <c r="CK89" s="34"/>
      <c r="CL89" s="34"/>
      <c r="CM89" s="43"/>
      <c r="CN89" s="43"/>
      <c r="CO89" s="43"/>
      <c r="CP89" s="34"/>
      <c r="CQ89" s="34"/>
      <c r="CR89" s="34"/>
      <c r="CS89" s="34"/>
      <c r="CT89" s="82"/>
      <c r="CU89" s="82"/>
      <c r="CV89" s="82"/>
      <c r="CW89" s="82"/>
      <c r="CX89" s="82"/>
      <c r="CY89" s="82"/>
      <c r="CZ89" s="82"/>
      <c r="DA89" s="82"/>
    </row>
    <row r="90" spans="1:105" s="1" customFormat="1" ht="24" customHeight="1" x14ac:dyDescent="0.35">
      <c r="A90" s="3"/>
      <c r="B90" s="11"/>
      <c r="C90" s="11"/>
      <c r="D90" s="31"/>
      <c r="E90" s="31"/>
      <c r="F90" s="31"/>
      <c r="G90" s="31"/>
      <c r="H90" s="11"/>
      <c r="I90" s="11"/>
      <c r="J90" s="3"/>
      <c r="K90" s="12"/>
      <c r="L90" s="12"/>
      <c r="M90" s="12"/>
      <c r="O90" s="12"/>
      <c r="P90" s="12"/>
      <c r="Q90" s="12"/>
      <c r="S90" s="3"/>
      <c r="T90" s="3"/>
      <c r="U90" s="30"/>
      <c r="V90" s="43"/>
      <c r="W90" s="43"/>
      <c r="X90" s="43"/>
      <c r="Y90" s="43"/>
      <c r="Z90" s="43"/>
      <c r="AA90" s="43"/>
      <c r="AB90" s="43"/>
      <c r="AC90" s="43"/>
      <c r="AD90" s="43"/>
      <c r="AE90" s="34"/>
      <c r="AF90" s="97"/>
      <c r="AG90" s="34"/>
      <c r="AH90" s="43"/>
      <c r="AI90" s="43"/>
      <c r="AJ90" s="43"/>
      <c r="AK90" s="34"/>
      <c r="AL90" s="34"/>
      <c r="AM90" s="34"/>
      <c r="AN90" s="34"/>
      <c r="AO90" s="43"/>
      <c r="AP90" s="43"/>
      <c r="AQ90" s="43"/>
      <c r="AR90" s="43"/>
      <c r="AS90" s="43"/>
      <c r="AT90" s="43"/>
      <c r="AU90" s="43"/>
      <c r="AV90" s="43"/>
      <c r="AW90" s="43"/>
      <c r="AX90" s="34"/>
      <c r="AY90" s="17"/>
      <c r="AZ90" s="34"/>
      <c r="BA90" s="43"/>
      <c r="BB90" s="43"/>
      <c r="BC90" s="43"/>
      <c r="BD90" s="34"/>
      <c r="BE90" s="34"/>
      <c r="BF90" s="34"/>
      <c r="BG90" s="35"/>
      <c r="BH90" s="43"/>
      <c r="BI90" s="43"/>
      <c r="BJ90" s="43"/>
      <c r="BK90" s="43"/>
      <c r="BL90" s="43"/>
      <c r="BM90" s="43"/>
      <c r="BN90" s="43"/>
      <c r="BO90" s="43"/>
      <c r="BP90" s="43"/>
      <c r="BQ90" s="34"/>
      <c r="BR90" s="34"/>
      <c r="BS90" s="34"/>
      <c r="BT90" s="43"/>
      <c r="BU90" s="43"/>
      <c r="BV90" s="43"/>
      <c r="BW90" s="34"/>
      <c r="BX90" s="34"/>
      <c r="BY90" s="34"/>
      <c r="BZ90" s="35"/>
      <c r="CA90" s="43"/>
      <c r="CB90" s="43"/>
      <c r="CC90" s="43"/>
      <c r="CD90" s="43"/>
      <c r="CE90" s="43"/>
      <c r="CF90" s="43"/>
      <c r="CG90" s="43"/>
      <c r="CH90" s="43"/>
      <c r="CI90" s="43"/>
      <c r="CJ90" s="34"/>
      <c r="CK90" s="34"/>
      <c r="CL90" s="34"/>
      <c r="CM90" s="43"/>
      <c r="CN90" s="43"/>
      <c r="CO90" s="43"/>
      <c r="CP90" s="34"/>
      <c r="CQ90" s="34"/>
      <c r="CR90" s="34"/>
      <c r="CS90" s="34"/>
      <c r="CT90" s="82"/>
      <c r="CU90" s="82"/>
      <c r="CV90" s="82"/>
      <c r="CW90" s="82"/>
      <c r="CX90" s="82"/>
      <c r="CY90" s="82"/>
      <c r="CZ90" s="82"/>
      <c r="DA90" s="82"/>
    </row>
    <row r="91" spans="1:105" s="1" customFormat="1" ht="24" customHeight="1" x14ac:dyDescent="0.35">
      <c r="A91" s="3"/>
      <c r="B91" s="11"/>
      <c r="C91" s="11"/>
      <c r="D91" s="31"/>
      <c r="E91" s="31"/>
      <c r="F91" s="31"/>
      <c r="G91" s="31"/>
      <c r="H91" s="11"/>
      <c r="I91" s="11"/>
      <c r="J91" s="3"/>
      <c r="K91" s="12"/>
      <c r="L91" s="12"/>
      <c r="M91" s="12"/>
      <c r="O91" s="12"/>
      <c r="P91" s="12"/>
      <c r="Q91" s="12"/>
      <c r="S91" s="3"/>
      <c r="T91" s="3"/>
      <c r="U91" s="30"/>
      <c r="V91" s="43"/>
      <c r="W91" s="43"/>
      <c r="X91" s="43"/>
      <c r="Y91" s="43"/>
      <c r="Z91" s="43"/>
      <c r="AA91" s="43"/>
      <c r="AB91" s="43"/>
      <c r="AC91" s="43"/>
      <c r="AD91" s="43"/>
      <c r="AE91" s="34"/>
      <c r="AF91" s="97"/>
      <c r="AG91" s="34"/>
      <c r="AH91" s="43"/>
      <c r="AI91" s="43"/>
      <c r="AJ91" s="43"/>
      <c r="AK91" s="34"/>
      <c r="AL91" s="34"/>
      <c r="AM91" s="34"/>
      <c r="AN91" s="34"/>
      <c r="AO91" s="43"/>
      <c r="AP91" s="43"/>
      <c r="AQ91" s="43"/>
      <c r="AR91" s="43"/>
      <c r="AS91" s="43"/>
      <c r="AT91" s="43"/>
      <c r="AU91" s="43"/>
      <c r="AV91" s="43"/>
      <c r="AW91" s="43"/>
      <c r="AX91" s="34"/>
      <c r="AY91" s="17"/>
      <c r="AZ91" s="34"/>
      <c r="BA91" s="43"/>
      <c r="BB91" s="43"/>
      <c r="BC91" s="43"/>
      <c r="BD91" s="34"/>
      <c r="BE91" s="34"/>
      <c r="BF91" s="34"/>
      <c r="BG91" s="35"/>
      <c r="BH91" s="43"/>
      <c r="BI91" s="43"/>
      <c r="BJ91" s="43"/>
      <c r="BK91" s="43"/>
      <c r="BL91" s="43"/>
      <c r="BM91" s="43"/>
      <c r="BN91" s="43"/>
      <c r="BO91" s="43"/>
      <c r="BP91" s="43"/>
      <c r="BQ91" s="34"/>
      <c r="BR91" s="34"/>
      <c r="BS91" s="34"/>
      <c r="BT91" s="43"/>
      <c r="BU91" s="43"/>
      <c r="BV91" s="43"/>
      <c r="BW91" s="34"/>
      <c r="BX91" s="34"/>
      <c r="BY91" s="34"/>
      <c r="BZ91" s="35"/>
      <c r="CA91" s="43"/>
      <c r="CB91" s="43"/>
      <c r="CC91" s="43"/>
      <c r="CD91" s="43"/>
      <c r="CE91" s="43"/>
      <c r="CF91" s="43"/>
      <c r="CG91" s="43"/>
      <c r="CH91" s="43"/>
      <c r="CI91" s="43"/>
      <c r="CJ91" s="34"/>
      <c r="CK91" s="34"/>
      <c r="CL91" s="34"/>
      <c r="CM91" s="43"/>
      <c r="CN91" s="43"/>
      <c r="CO91" s="43"/>
      <c r="CP91" s="34"/>
      <c r="CQ91" s="34"/>
      <c r="CR91" s="34"/>
      <c r="CS91" s="34"/>
      <c r="CT91" s="82"/>
      <c r="CU91" s="82"/>
      <c r="CV91" s="82"/>
      <c r="CW91" s="82"/>
      <c r="CX91" s="82"/>
      <c r="CY91" s="82"/>
      <c r="CZ91" s="82"/>
      <c r="DA91" s="82"/>
    </row>
    <row r="92" spans="1:105" s="1" customFormat="1" ht="24" customHeight="1" x14ac:dyDescent="0.35">
      <c r="A92" s="3"/>
      <c r="B92" s="11"/>
      <c r="C92" s="11"/>
      <c r="D92" s="31"/>
      <c r="E92" s="31"/>
      <c r="F92" s="31"/>
      <c r="G92" s="31"/>
      <c r="H92" s="11"/>
      <c r="I92" s="11"/>
      <c r="J92" s="3"/>
      <c r="K92" s="12"/>
      <c r="L92" s="12"/>
      <c r="M92" s="12"/>
      <c r="O92" s="12"/>
      <c r="P92" s="12"/>
      <c r="Q92" s="12"/>
      <c r="S92" s="3"/>
      <c r="T92" s="3"/>
      <c r="U92" s="30"/>
      <c r="V92" s="43"/>
      <c r="W92" s="43"/>
      <c r="X92" s="43"/>
      <c r="Y92" s="43"/>
      <c r="Z92" s="43"/>
      <c r="AA92" s="43"/>
      <c r="AB92" s="43"/>
      <c r="AC92" s="43"/>
      <c r="AD92" s="43"/>
      <c r="AE92" s="34"/>
      <c r="AF92" s="97"/>
      <c r="AG92" s="34"/>
      <c r="AH92" s="43"/>
      <c r="AI92" s="43"/>
      <c r="AJ92" s="43"/>
      <c r="AK92" s="34"/>
      <c r="AL92" s="34"/>
      <c r="AM92" s="34"/>
      <c r="AN92" s="34"/>
      <c r="AO92" s="43"/>
      <c r="AP92" s="43"/>
      <c r="AQ92" s="43"/>
      <c r="AR92" s="43"/>
      <c r="AS92" s="43"/>
      <c r="AT92" s="43"/>
      <c r="AU92" s="43"/>
      <c r="AV92" s="43"/>
      <c r="AW92" s="43"/>
      <c r="AX92" s="34"/>
      <c r="AY92" s="17"/>
      <c r="AZ92" s="34"/>
      <c r="BA92" s="43"/>
      <c r="BB92" s="43"/>
      <c r="BC92" s="43"/>
      <c r="BD92" s="34"/>
      <c r="BE92" s="34"/>
      <c r="BF92" s="34"/>
      <c r="BG92" s="35"/>
      <c r="BH92" s="43"/>
      <c r="BI92" s="43"/>
      <c r="BJ92" s="43"/>
      <c r="BK92" s="43"/>
      <c r="BL92" s="43"/>
      <c r="BM92" s="43"/>
      <c r="BN92" s="43"/>
      <c r="BO92" s="43"/>
      <c r="BP92" s="43"/>
      <c r="BQ92" s="34"/>
      <c r="BR92" s="34"/>
      <c r="BS92" s="34"/>
      <c r="BT92" s="43"/>
      <c r="BU92" s="43"/>
      <c r="BV92" s="43"/>
      <c r="BW92" s="34"/>
      <c r="BX92" s="34"/>
      <c r="BY92" s="34"/>
      <c r="BZ92" s="35"/>
      <c r="CA92" s="43"/>
      <c r="CB92" s="43"/>
      <c r="CC92" s="43"/>
      <c r="CD92" s="43"/>
      <c r="CE92" s="43"/>
      <c r="CF92" s="43"/>
      <c r="CG92" s="43"/>
      <c r="CH92" s="43"/>
      <c r="CI92" s="43"/>
      <c r="CJ92" s="34"/>
      <c r="CK92" s="34"/>
      <c r="CL92" s="34"/>
      <c r="CM92" s="43"/>
      <c r="CN92" s="43"/>
      <c r="CO92" s="43"/>
      <c r="CP92" s="34"/>
      <c r="CQ92" s="34"/>
      <c r="CR92" s="34"/>
      <c r="CS92" s="34"/>
      <c r="CT92" s="82"/>
      <c r="CU92" s="82"/>
      <c r="CV92" s="82"/>
      <c r="CW92" s="82"/>
      <c r="CX92" s="82"/>
      <c r="CY92" s="82"/>
      <c r="CZ92" s="82"/>
      <c r="DA92" s="82"/>
    </row>
    <row r="93" spans="1:105" s="1" customFormat="1" ht="24" customHeight="1" x14ac:dyDescent="0.35">
      <c r="A93" s="3"/>
      <c r="B93" s="11"/>
      <c r="C93" s="11"/>
      <c r="D93" s="31"/>
      <c r="E93" s="31"/>
      <c r="F93" s="31"/>
      <c r="G93" s="31"/>
      <c r="H93" s="11"/>
      <c r="I93" s="11"/>
      <c r="J93" s="3"/>
      <c r="K93" s="12"/>
      <c r="L93" s="12"/>
      <c r="M93" s="12"/>
      <c r="O93" s="12"/>
      <c r="P93" s="12"/>
      <c r="Q93" s="12"/>
      <c r="S93" s="3"/>
      <c r="T93" s="3"/>
      <c r="U93" s="30"/>
      <c r="V93" s="43"/>
      <c r="W93" s="43"/>
      <c r="X93" s="43"/>
      <c r="Y93" s="43"/>
      <c r="Z93" s="43"/>
      <c r="AA93" s="43"/>
      <c r="AB93" s="43"/>
      <c r="AC93" s="43"/>
      <c r="AD93" s="43"/>
      <c r="AE93" s="34"/>
      <c r="AF93" s="97"/>
      <c r="AG93" s="34"/>
      <c r="AH93" s="43"/>
      <c r="AI93" s="43"/>
      <c r="AJ93" s="43"/>
      <c r="AK93" s="34"/>
      <c r="AL93" s="34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34"/>
      <c r="AY93" s="17"/>
      <c r="AZ93" s="34"/>
      <c r="BA93" s="43"/>
      <c r="BB93" s="43"/>
      <c r="BC93" s="43"/>
      <c r="BD93" s="34"/>
      <c r="BE93" s="34"/>
      <c r="BF93" s="34"/>
      <c r="BG93" s="35"/>
      <c r="BH93" s="43"/>
      <c r="BI93" s="43"/>
      <c r="BJ93" s="43"/>
      <c r="BK93" s="43"/>
      <c r="BL93" s="43"/>
      <c r="BM93" s="43"/>
      <c r="BN93" s="43"/>
      <c r="BO93" s="43"/>
      <c r="BP93" s="43"/>
      <c r="BQ93" s="34"/>
      <c r="BR93" s="34"/>
      <c r="BS93" s="34"/>
      <c r="BT93" s="43"/>
      <c r="BU93" s="43"/>
      <c r="BV93" s="43"/>
      <c r="BW93" s="34"/>
      <c r="BX93" s="34"/>
      <c r="BY93" s="34"/>
      <c r="BZ93" s="35"/>
      <c r="CA93" s="43"/>
      <c r="CB93" s="43"/>
      <c r="CC93" s="43"/>
      <c r="CD93" s="43"/>
      <c r="CE93" s="43"/>
      <c r="CF93" s="43"/>
      <c r="CG93" s="43"/>
      <c r="CH93" s="43"/>
      <c r="CI93" s="43"/>
      <c r="CJ93" s="34"/>
      <c r="CK93" s="34"/>
      <c r="CL93" s="34"/>
      <c r="CM93" s="43"/>
      <c r="CN93" s="43"/>
      <c r="CO93" s="43"/>
      <c r="CP93" s="34"/>
      <c r="CQ93" s="34"/>
      <c r="CR93" s="34"/>
      <c r="CS93" s="34"/>
      <c r="CT93" s="82"/>
      <c r="CU93" s="82"/>
      <c r="CV93" s="82"/>
      <c r="CW93" s="82"/>
      <c r="CX93" s="82"/>
      <c r="CY93" s="82"/>
      <c r="CZ93" s="82"/>
      <c r="DA93" s="82"/>
    </row>
    <row r="94" spans="1:105" s="1" customFormat="1" ht="24" customHeight="1" x14ac:dyDescent="0.35">
      <c r="A94" s="3"/>
      <c r="B94" s="11"/>
      <c r="C94" s="11"/>
      <c r="D94" s="31"/>
      <c r="E94" s="31"/>
      <c r="F94" s="31"/>
      <c r="G94" s="31"/>
      <c r="H94" s="11"/>
      <c r="I94" s="11"/>
      <c r="J94" s="3"/>
      <c r="K94" s="12"/>
      <c r="L94" s="12"/>
      <c r="M94" s="12"/>
      <c r="O94" s="12"/>
      <c r="P94" s="12"/>
      <c r="Q94" s="12"/>
      <c r="S94" s="3"/>
      <c r="T94" s="3"/>
      <c r="U94" s="30"/>
      <c r="V94" s="43"/>
      <c r="W94" s="43"/>
      <c r="X94" s="43"/>
      <c r="Y94" s="43"/>
      <c r="Z94" s="43"/>
      <c r="AA94" s="43"/>
      <c r="AB94" s="43"/>
      <c r="AC94" s="43"/>
      <c r="AD94" s="43"/>
      <c r="AE94" s="34"/>
      <c r="AF94" s="97"/>
      <c r="AG94" s="34"/>
      <c r="AH94" s="43"/>
      <c r="AI94" s="43"/>
      <c r="AJ94" s="43"/>
      <c r="AK94" s="34"/>
      <c r="AL94" s="34"/>
      <c r="AM94" s="34"/>
      <c r="AN94" s="34"/>
      <c r="AO94" s="43"/>
      <c r="AP94" s="43"/>
      <c r="AQ94" s="43"/>
      <c r="AR94" s="43"/>
      <c r="AS94" s="43"/>
      <c r="AT94" s="43"/>
      <c r="AU94" s="43"/>
      <c r="AV94" s="43"/>
      <c r="AW94" s="43"/>
      <c r="AX94" s="34"/>
      <c r="AY94" s="17"/>
      <c r="AZ94" s="34"/>
      <c r="BA94" s="43"/>
      <c r="BB94" s="43"/>
      <c r="BC94" s="43"/>
      <c r="BD94" s="34"/>
      <c r="BE94" s="34"/>
      <c r="BF94" s="34"/>
      <c r="BG94" s="35"/>
      <c r="BH94" s="43"/>
      <c r="BI94" s="43"/>
      <c r="BJ94" s="43"/>
      <c r="BK94" s="43"/>
      <c r="BL94" s="43"/>
      <c r="BM94" s="43"/>
      <c r="BN94" s="43"/>
      <c r="BO94" s="43"/>
      <c r="BP94" s="43"/>
      <c r="BQ94" s="34"/>
      <c r="BR94" s="34"/>
      <c r="BS94" s="34"/>
      <c r="BT94" s="43"/>
      <c r="BU94" s="43"/>
      <c r="BV94" s="43"/>
      <c r="BW94" s="34"/>
      <c r="BX94" s="34"/>
      <c r="BY94" s="34"/>
      <c r="BZ94" s="35"/>
      <c r="CA94" s="43"/>
      <c r="CB94" s="43"/>
      <c r="CC94" s="43"/>
      <c r="CD94" s="43"/>
      <c r="CE94" s="43"/>
      <c r="CF94" s="43"/>
      <c r="CG94" s="43"/>
      <c r="CH94" s="43"/>
      <c r="CI94" s="43"/>
      <c r="CJ94" s="34"/>
      <c r="CK94" s="34"/>
      <c r="CL94" s="34"/>
      <c r="CM94" s="43"/>
      <c r="CN94" s="43"/>
      <c r="CO94" s="43"/>
      <c r="CP94" s="34"/>
      <c r="CQ94" s="34"/>
      <c r="CR94" s="34"/>
      <c r="CS94" s="34"/>
      <c r="CT94" s="82"/>
      <c r="CU94" s="82"/>
      <c r="CV94" s="82"/>
      <c r="CW94" s="82"/>
      <c r="CX94" s="82"/>
      <c r="CY94" s="82"/>
      <c r="CZ94" s="82"/>
      <c r="DA94" s="82"/>
    </row>
    <row r="95" spans="1:105" s="1" customFormat="1" ht="24" customHeight="1" x14ac:dyDescent="0.35">
      <c r="A95" s="3"/>
      <c r="B95" s="11"/>
      <c r="C95" s="11"/>
      <c r="D95" s="31"/>
      <c r="E95" s="31"/>
      <c r="F95" s="31"/>
      <c r="G95" s="31"/>
      <c r="H95" s="11"/>
      <c r="I95" s="11"/>
      <c r="J95" s="3"/>
      <c r="K95" s="12"/>
      <c r="L95" s="12"/>
      <c r="M95" s="12"/>
      <c r="O95" s="12"/>
      <c r="P95" s="12"/>
      <c r="Q95" s="12"/>
      <c r="S95" s="3"/>
      <c r="T95" s="3"/>
      <c r="U95" s="30"/>
      <c r="V95" s="43"/>
      <c r="W95" s="43"/>
      <c r="X95" s="43"/>
      <c r="Y95" s="43"/>
      <c r="Z95" s="43"/>
      <c r="AA95" s="43"/>
      <c r="AB95" s="43"/>
      <c r="AC95" s="43"/>
      <c r="AD95" s="43"/>
      <c r="AE95" s="34"/>
      <c r="AF95" s="97"/>
      <c r="AG95" s="34"/>
      <c r="AH95" s="43"/>
      <c r="AI95" s="43"/>
      <c r="AJ95" s="43"/>
      <c r="AK95" s="34"/>
      <c r="AL95" s="34"/>
      <c r="AM95" s="34"/>
      <c r="AN95" s="34"/>
      <c r="AO95" s="43"/>
      <c r="AP95" s="43"/>
      <c r="AQ95" s="43"/>
      <c r="AR95" s="43"/>
      <c r="AS95" s="43"/>
      <c r="AT95" s="43"/>
      <c r="AU95" s="43"/>
      <c r="AV95" s="43"/>
      <c r="AW95" s="43"/>
      <c r="AX95" s="34"/>
      <c r="AY95" s="17"/>
      <c r="AZ95" s="34"/>
      <c r="BA95" s="43"/>
      <c r="BB95" s="43"/>
      <c r="BC95" s="43"/>
      <c r="BD95" s="34"/>
      <c r="BE95" s="34"/>
      <c r="BF95" s="34"/>
      <c r="BG95" s="35"/>
      <c r="BH95" s="43"/>
      <c r="BI95" s="43"/>
      <c r="BJ95" s="43"/>
      <c r="BK95" s="43"/>
      <c r="BL95" s="43"/>
      <c r="BM95" s="43"/>
      <c r="BN95" s="43"/>
      <c r="BO95" s="43"/>
      <c r="BP95" s="43"/>
      <c r="BQ95" s="34"/>
      <c r="BR95" s="34"/>
      <c r="BS95" s="34"/>
      <c r="BT95" s="43"/>
      <c r="BU95" s="43"/>
      <c r="BV95" s="43"/>
      <c r="BW95" s="34"/>
      <c r="BX95" s="34"/>
      <c r="BY95" s="34"/>
      <c r="BZ95" s="35"/>
      <c r="CA95" s="43"/>
      <c r="CB95" s="43"/>
      <c r="CC95" s="43"/>
      <c r="CD95" s="43"/>
      <c r="CE95" s="43"/>
      <c r="CF95" s="43"/>
      <c r="CG95" s="43"/>
      <c r="CH95" s="43"/>
      <c r="CI95" s="43"/>
      <c r="CJ95" s="34"/>
      <c r="CK95" s="34"/>
      <c r="CL95" s="34"/>
      <c r="CM95" s="43"/>
      <c r="CN95" s="43"/>
      <c r="CO95" s="43"/>
      <c r="CP95" s="34"/>
      <c r="CQ95" s="34"/>
      <c r="CR95" s="34"/>
      <c r="CS95" s="34"/>
      <c r="CT95" s="82"/>
      <c r="CU95" s="82"/>
      <c r="CV95" s="82"/>
      <c r="CW95" s="82"/>
      <c r="CX95" s="82"/>
      <c r="CY95" s="82"/>
      <c r="CZ95" s="82"/>
      <c r="DA95" s="82"/>
    </row>
    <row r="96" spans="1:105" s="1" customFormat="1" ht="24" customHeight="1" x14ac:dyDescent="0.35">
      <c r="A96" s="3"/>
      <c r="B96" s="11"/>
      <c r="C96" s="11"/>
      <c r="D96" s="31"/>
      <c r="E96" s="31"/>
      <c r="F96" s="31"/>
      <c r="G96" s="31"/>
      <c r="H96" s="11"/>
      <c r="I96" s="11"/>
      <c r="J96" s="3"/>
      <c r="K96" s="12"/>
      <c r="L96" s="12"/>
      <c r="M96" s="12"/>
      <c r="O96" s="12"/>
      <c r="P96" s="12"/>
      <c r="Q96" s="12"/>
      <c r="S96" s="3"/>
      <c r="T96" s="3"/>
      <c r="U96" s="30"/>
      <c r="V96" s="43"/>
      <c r="W96" s="43"/>
      <c r="X96" s="43"/>
      <c r="Y96" s="43"/>
      <c r="Z96" s="43"/>
      <c r="AA96" s="43"/>
      <c r="AB96" s="43"/>
      <c r="AC96" s="43"/>
      <c r="AD96" s="43"/>
      <c r="AE96" s="34"/>
      <c r="AF96" s="97"/>
      <c r="AG96" s="34"/>
      <c r="AH96" s="43"/>
      <c r="AI96" s="43"/>
      <c r="AJ96" s="43"/>
      <c r="AK96" s="34"/>
      <c r="AL96" s="34"/>
      <c r="AM96" s="34"/>
      <c r="AN96" s="34"/>
      <c r="AO96" s="43"/>
      <c r="AP96" s="43"/>
      <c r="AQ96" s="43"/>
      <c r="AR96" s="43"/>
      <c r="AS96" s="43"/>
      <c r="AT96" s="43"/>
      <c r="AU96" s="43"/>
      <c r="AV96" s="43"/>
      <c r="AW96" s="43"/>
      <c r="AX96" s="34"/>
      <c r="AY96" s="17"/>
      <c r="AZ96" s="34"/>
      <c r="BA96" s="43"/>
      <c r="BB96" s="43"/>
      <c r="BC96" s="43"/>
      <c r="BD96" s="34"/>
      <c r="BE96" s="34"/>
      <c r="BF96" s="34"/>
      <c r="BG96" s="35"/>
      <c r="BH96" s="43"/>
      <c r="BI96" s="43"/>
      <c r="BJ96" s="43"/>
      <c r="BK96" s="43"/>
      <c r="BL96" s="43"/>
      <c r="BM96" s="43"/>
      <c r="BN96" s="43"/>
      <c r="BO96" s="43"/>
      <c r="BP96" s="43"/>
      <c r="BQ96" s="34"/>
      <c r="BR96" s="34"/>
      <c r="BS96" s="34"/>
      <c r="BT96" s="43"/>
      <c r="BU96" s="43"/>
      <c r="BV96" s="43"/>
      <c r="BW96" s="34"/>
      <c r="BX96" s="34"/>
      <c r="BY96" s="34"/>
      <c r="BZ96" s="35"/>
      <c r="CA96" s="43"/>
      <c r="CB96" s="43"/>
      <c r="CC96" s="43"/>
      <c r="CD96" s="43"/>
      <c r="CE96" s="43"/>
      <c r="CF96" s="43"/>
      <c r="CG96" s="43"/>
      <c r="CH96" s="43"/>
      <c r="CI96" s="43"/>
      <c r="CJ96" s="34"/>
      <c r="CK96" s="34"/>
      <c r="CL96" s="34"/>
      <c r="CM96" s="43"/>
      <c r="CN96" s="43"/>
      <c r="CO96" s="43"/>
      <c r="CP96" s="34"/>
      <c r="CQ96" s="34"/>
      <c r="CR96" s="34"/>
      <c r="CS96" s="34"/>
      <c r="CT96" s="82"/>
      <c r="CU96" s="82"/>
      <c r="CV96" s="82"/>
      <c r="CW96" s="82"/>
      <c r="CX96" s="82"/>
      <c r="CY96" s="82"/>
      <c r="CZ96" s="82"/>
      <c r="DA96" s="82"/>
    </row>
    <row r="97" spans="1:105" s="1" customFormat="1" ht="24" customHeight="1" x14ac:dyDescent="0.35">
      <c r="A97" s="3"/>
      <c r="B97" s="11"/>
      <c r="C97" s="11"/>
      <c r="D97" s="31"/>
      <c r="E97" s="31"/>
      <c r="F97" s="31"/>
      <c r="G97" s="31"/>
      <c r="H97" s="11"/>
      <c r="I97" s="11"/>
      <c r="J97" s="3"/>
      <c r="K97" s="12"/>
      <c r="L97" s="12"/>
      <c r="M97" s="12"/>
      <c r="O97" s="12"/>
      <c r="P97" s="12"/>
      <c r="Q97" s="12"/>
      <c r="S97" s="3"/>
      <c r="T97" s="3"/>
      <c r="U97" s="30"/>
      <c r="V97" s="43"/>
      <c r="W97" s="43"/>
      <c r="X97" s="43"/>
      <c r="Y97" s="43"/>
      <c r="Z97" s="43"/>
      <c r="AA97" s="43"/>
      <c r="AB97" s="43"/>
      <c r="AC97" s="43"/>
      <c r="AD97" s="43"/>
      <c r="AE97" s="34"/>
      <c r="AF97" s="97"/>
      <c r="AG97" s="34"/>
      <c r="AH97" s="43"/>
      <c r="AI97" s="43"/>
      <c r="AJ97" s="43"/>
      <c r="AK97" s="34"/>
      <c r="AL97" s="34"/>
      <c r="AM97" s="34"/>
      <c r="AN97" s="34"/>
      <c r="AO97" s="43"/>
      <c r="AP97" s="43"/>
      <c r="AQ97" s="43"/>
      <c r="AR97" s="43"/>
      <c r="AS97" s="43"/>
      <c r="AT97" s="43"/>
      <c r="AU97" s="43"/>
      <c r="AV97" s="43"/>
      <c r="AW97" s="43"/>
      <c r="AX97" s="34"/>
      <c r="AY97" s="17"/>
      <c r="AZ97" s="34"/>
      <c r="BA97" s="43"/>
      <c r="BB97" s="43"/>
      <c r="BC97" s="43"/>
      <c r="BD97" s="34"/>
      <c r="BE97" s="34"/>
      <c r="BF97" s="34"/>
      <c r="BG97" s="35"/>
      <c r="BH97" s="43"/>
      <c r="BI97" s="43"/>
      <c r="BJ97" s="43"/>
      <c r="BK97" s="43"/>
      <c r="BL97" s="43"/>
      <c r="BM97" s="43"/>
      <c r="BN97" s="43"/>
      <c r="BO97" s="43"/>
      <c r="BP97" s="43"/>
      <c r="BQ97" s="34"/>
      <c r="BR97" s="34"/>
      <c r="BS97" s="34"/>
      <c r="BT97" s="43"/>
      <c r="BU97" s="43"/>
      <c r="BV97" s="43"/>
      <c r="BW97" s="34"/>
      <c r="BX97" s="34"/>
      <c r="BY97" s="34"/>
      <c r="BZ97" s="35"/>
      <c r="CA97" s="43"/>
      <c r="CB97" s="43"/>
      <c r="CC97" s="43"/>
      <c r="CD97" s="43"/>
      <c r="CE97" s="43"/>
      <c r="CF97" s="43"/>
      <c r="CG97" s="43"/>
      <c r="CH97" s="43"/>
      <c r="CI97" s="43"/>
      <c r="CJ97" s="34"/>
      <c r="CK97" s="34"/>
      <c r="CL97" s="34"/>
      <c r="CM97" s="43"/>
      <c r="CN97" s="43"/>
      <c r="CO97" s="43"/>
      <c r="CP97" s="34"/>
      <c r="CQ97" s="34"/>
      <c r="CR97" s="34"/>
      <c r="CS97" s="34"/>
      <c r="CT97" s="82"/>
      <c r="CU97" s="82"/>
      <c r="CV97" s="82"/>
      <c r="CW97" s="82"/>
      <c r="CX97" s="82"/>
      <c r="CY97" s="82"/>
      <c r="CZ97" s="82"/>
      <c r="DA97" s="82"/>
    </row>
    <row r="98" spans="1:105" s="1" customFormat="1" ht="24" customHeight="1" x14ac:dyDescent="0.35">
      <c r="A98" s="3"/>
      <c r="B98" s="11"/>
      <c r="C98" s="11"/>
      <c r="D98" s="31"/>
      <c r="E98" s="31"/>
      <c r="F98" s="31"/>
      <c r="G98" s="31"/>
      <c r="H98" s="11"/>
      <c r="I98" s="11"/>
      <c r="J98" s="3"/>
      <c r="K98" s="12"/>
      <c r="L98" s="12"/>
      <c r="M98" s="12"/>
      <c r="O98" s="12"/>
      <c r="P98" s="12"/>
      <c r="Q98" s="12"/>
      <c r="S98" s="3"/>
      <c r="T98" s="3"/>
      <c r="U98" s="30"/>
      <c r="V98" s="43"/>
      <c r="W98" s="43"/>
      <c r="X98" s="43"/>
      <c r="Y98" s="43"/>
      <c r="Z98" s="43"/>
      <c r="AA98" s="43"/>
      <c r="AB98" s="43"/>
      <c r="AC98" s="43"/>
      <c r="AD98" s="43"/>
      <c r="AE98" s="34"/>
      <c r="AF98" s="97"/>
      <c r="AG98" s="34"/>
      <c r="AH98" s="43"/>
      <c r="AI98" s="43"/>
      <c r="AJ98" s="43"/>
      <c r="AK98" s="34"/>
      <c r="AL98" s="34"/>
      <c r="AM98" s="34"/>
      <c r="AN98" s="34"/>
      <c r="AO98" s="43"/>
      <c r="AP98" s="43"/>
      <c r="AQ98" s="43"/>
      <c r="AR98" s="43"/>
      <c r="AS98" s="43"/>
      <c r="AT98" s="43"/>
      <c r="AU98" s="43"/>
      <c r="AV98" s="43"/>
      <c r="AW98" s="43"/>
      <c r="AX98" s="34"/>
      <c r="AY98" s="17"/>
      <c r="AZ98" s="34"/>
      <c r="BA98" s="43"/>
      <c r="BB98" s="43"/>
      <c r="BC98" s="43"/>
      <c r="BD98" s="34"/>
      <c r="BE98" s="34"/>
      <c r="BF98" s="34"/>
      <c r="BG98" s="35"/>
      <c r="BH98" s="43"/>
      <c r="BI98" s="43"/>
      <c r="BJ98" s="43"/>
      <c r="BK98" s="43"/>
      <c r="BL98" s="43"/>
      <c r="BM98" s="43"/>
      <c r="BN98" s="43"/>
      <c r="BO98" s="43"/>
      <c r="BP98" s="43"/>
      <c r="BQ98" s="34"/>
      <c r="BR98" s="34"/>
      <c r="BS98" s="34"/>
      <c r="BT98" s="43"/>
      <c r="BU98" s="43"/>
      <c r="BV98" s="43"/>
      <c r="BW98" s="34"/>
      <c r="BX98" s="34"/>
      <c r="BY98" s="34"/>
      <c r="BZ98" s="35"/>
      <c r="CA98" s="43"/>
      <c r="CB98" s="43"/>
      <c r="CC98" s="43"/>
      <c r="CD98" s="43"/>
      <c r="CE98" s="43"/>
      <c r="CF98" s="43"/>
      <c r="CG98" s="43"/>
      <c r="CH98" s="43"/>
      <c r="CI98" s="43"/>
      <c r="CJ98" s="34"/>
      <c r="CK98" s="34"/>
      <c r="CL98" s="34"/>
      <c r="CM98" s="43"/>
      <c r="CN98" s="43"/>
      <c r="CO98" s="43"/>
      <c r="CP98" s="34"/>
      <c r="CQ98" s="34"/>
      <c r="CR98" s="34"/>
      <c r="CS98" s="34"/>
      <c r="CT98" s="82"/>
      <c r="CU98" s="82"/>
      <c r="CV98" s="82"/>
      <c r="CW98" s="82"/>
      <c r="CX98" s="82"/>
      <c r="CY98" s="82"/>
      <c r="CZ98" s="82"/>
      <c r="DA98" s="82"/>
    </row>
    <row r="99" spans="1:105" s="1" customFormat="1" ht="24" customHeight="1" x14ac:dyDescent="0.35">
      <c r="A99" s="3"/>
      <c r="B99" s="11"/>
      <c r="C99" s="11"/>
      <c r="D99" s="31"/>
      <c r="E99" s="31"/>
      <c r="F99" s="31"/>
      <c r="G99" s="31"/>
      <c r="H99" s="11"/>
      <c r="I99" s="11"/>
      <c r="J99" s="3"/>
      <c r="K99" s="12"/>
      <c r="L99" s="12"/>
      <c r="M99" s="12"/>
      <c r="O99" s="12"/>
      <c r="P99" s="12"/>
      <c r="Q99" s="12"/>
      <c r="S99" s="3"/>
      <c r="T99" s="3"/>
      <c r="U99" s="30"/>
      <c r="V99" s="43"/>
      <c r="W99" s="43"/>
      <c r="X99" s="43"/>
      <c r="Y99" s="43"/>
      <c r="Z99" s="43"/>
      <c r="AA99" s="43"/>
      <c r="AB99" s="43"/>
      <c r="AC99" s="43"/>
      <c r="AD99" s="43"/>
      <c r="AE99" s="34"/>
      <c r="AF99" s="97"/>
      <c r="AG99" s="34"/>
      <c r="AH99" s="43"/>
      <c r="AI99" s="43"/>
      <c r="AJ99" s="43"/>
      <c r="AK99" s="34"/>
      <c r="AL99" s="34"/>
      <c r="AM99" s="34"/>
      <c r="AN99" s="34"/>
      <c r="AO99" s="43"/>
      <c r="AP99" s="43"/>
      <c r="AQ99" s="43"/>
      <c r="AR99" s="43"/>
      <c r="AS99" s="43"/>
      <c r="AT99" s="43"/>
      <c r="AU99" s="43"/>
      <c r="AV99" s="43"/>
      <c r="AW99" s="43"/>
      <c r="AX99" s="34"/>
      <c r="AY99" s="17"/>
      <c r="AZ99" s="34"/>
      <c r="BA99" s="43"/>
      <c r="BB99" s="43"/>
      <c r="BC99" s="43"/>
      <c r="BD99" s="34"/>
      <c r="BE99" s="34"/>
      <c r="BF99" s="34"/>
      <c r="BG99" s="35"/>
      <c r="BH99" s="43"/>
      <c r="BI99" s="43"/>
      <c r="BJ99" s="43"/>
      <c r="BK99" s="43"/>
      <c r="BL99" s="43"/>
      <c r="BM99" s="43"/>
      <c r="BN99" s="43"/>
      <c r="BO99" s="43"/>
      <c r="BP99" s="43"/>
      <c r="BQ99" s="34"/>
      <c r="BR99" s="34"/>
      <c r="BS99" s="34"/>
      <c r="BT99" s="43"/>
      <c r="BU99" s="43"/>
      <c r="BV99" s="43"/>
      <c r="BW99" s="34"/>
      <c r="BX99" s="34"/>
      <c r="BY99" s="34"/>
      <c r="BZ99" s="35"/>
      <c r="CA99" s="43"/>
      <c r="CB99" s="43"/>
      <c r="CC99" s="43"/>
      <c r="CD99" s="43"/>
      <c r="CE99" s="43"/>
      <c r="CF99" s="43"/>
      <c r="CG99" s="43"/>
      <c r="CH99" s="43"/>
      <c r="CI99" s="43"/>
      <c r="CJ99" s="34"/>
      <c r="CK99" s="34"/>
      <c r="CL99" s="34"/>
      <c r="CM99" s="43"/>
      <c r="CN99" s="43"/>
      <c r="CO99" s="43"/>
      <c r="CP99" s="34"/>
      <c r="CQ99" s="34"/>
      <c r="CR99" s="34"/>
      <c r="CS99" s="34"/>
      <c r="CT99" s="82"/>
      <c r="CU99" s="82"/>
      <c r="CV99" s="82"/>
      <c r="CW99" s="82"/>
      <c r="CX99" s="82"/>
      <c r="CY99" s="82"/>
      <c r="CZ99" s="82"/>
      <c r="DA99" s="82"/>
    </row>
    <row r="100" spans="1:105" s="1" customFormat="1" ht="24" customHeight="1" x14ac:dyDescent="0.35">
      <c r="A100" s="3"/>
      <c r="B100" s="11"/>
      <c r="C100" s="11"/>
      <c r="D100" s="31"/>
      <c r="E100" s="31"/>
      <c r="F100" s="31"/>
      <c r="G100" s="31"/>
      <c r="H100" s="11"/>
      <c r="I100" s="11"/>
      <c r="J100" s="3"/>
      <c r="K100" s="12"/>
      <c r="L100" s="12"/>
      <c r="M100" s="12"/>
      <c r="O100" s="12"/>
      <c r="P100" s="12"/>
      <c r="Q100" s="12"/>
      <c r="S100" s="3"/>
      <c r="T100" s="3"/>
      <c r="U100" s="30"/>
      <c r="V100" s="43"/>
      <c r="W100" s="43"/>
      <c r="X100" s="43"/>
      <c r="Y100" s="43"/>
      <c r="Z100" s="43"/>
      <c r="AA100" s="43"/>
      <c r="AB100" s="43"/>
      <c r="AC100" s="43"/>
      <c r="AD100" s="43"/>
      <c r="AE100" s="34"/>
      <c r="AF100" s="97"/>
      <c r="AG100" s="34"/>
      <c r="AH100" s="43"/>
      <c r="AI100" s="43"/>
      <c r="AJ100" s="43"/>
      <c r="AK100" s="34"/>
      <c r="AL100" s="34"/>
      <c r="AM100" s="34"/>
      <c r="AN100" s="34"/>
      <c r="AO100" s="43"/>
      <c r="AP100" s="43"/>
      <c r="AQ100" s="43"/>
      <c r="AR100" s="43"/>
      <c r="AS100" s="43"/>
      <c r="AT100" s="43"/>
      <c r="AU100" s="43"/>
      <c r="AV100" s="43"/>
      <c r="AW100" s="43"/>
      <c r="AX100" s="34"/>
      <c r="AY100" s="17"/>
      <c r="AZ100" s="34"/>
      <c r="BA100" s="43"/>
      <c r="BB100" s="43"/>
      <c r="BC100" s="43"/>
      <c r="BD100" s="34"/>
      <c r="BE100" s="34"/>
      <c r="BF100" s="34"/>
      <c r="BG100" s="35"/>
      <c r="BH100" s="43"/>
      <c r="BI100" s="43"/>
      <c r="BJ100" s="43"/>
      <c r="BK100" s="43"/>
      <c r="BL100" s="43"/>
      <c r="BM100" s="43"/>
      <c r="BN100" s="43"/>
      <c r="BO100" s="43"/>
      <c r="BP100" s="43"/>
      <c r="BQ100" s="34"/>
      <c r="BR100" s="34"/>
      <c r="BS100" s="34"/>
      <c r="BT100" s="43"/>
      <c r="BU100" s="43"/>
      <c r="BV100" s="43"/>
      <c r="BW100" s="34"/>
      <c r="BX100" s="34"/>
      <c r="BY100" s="34"/>
      <c r="BZ100" s="35"/>
      <c r="CA100" s="43"/>
      <c r="CB100" s="43"/>
      <c r="CC100" s="43"/>
      <c r="CD100" s="43"/>
      <c r="CE100" s="43"/>
      <c r="CF100" s="43"/>
      <c r="CG100" s="43"/>
      <c r="CH100" s="43"/>
      <c r="CI100" s="43"/>
      <c r="CJ100" s="34"/>
      <c r="CK100" s="34"/>
      <c r="CL100" s="34"/>
      <c r="CM100" s="43"/>
      <c r="CN100" s="43"/>
      <c r="CO100" s="43"/>
      <c r="CP100" s="34"/>
      <c r="CQ100" s="34"/>
      <c r="CR100" s="34"/>
      <c r="CS100" s="34"/>
      <c r="CT100" s="82"/>
      <c r="CU100" s="82"/>
      <c r="CV100" s="82"/>
      <c r="CW100" s="82"/>
      <c r="CX100" s="82"/>
      <c r="CY100" s="82"/>
      <c r="CZ100" s="82"/>
      <c r="DA100" s="82"/>
    </row>
    <row r="101" spans="1:105" s="1" customFormat="1" ht="24" customHeight="1" x14ac:dyDescent="0.35">
      <c r="A101" s="3"/>
      <c r="B101" s="11"/>
      <c r="C101" s="11"/>
      <c r="D101" s="31"/>
      <c r="E101" s="31"/>
      <c r="F101" s="31"/>
      <c r="G101" s="31"/>
      <c r="H101" s="11"/>
      <c r="I101" s="11"/>
      <c r="J101" s="3"/>
      <c r="K101" s="12"/>
      <c r="L101" s="12"/>
      <c r="M101" s="12"/>
      <c r="O101" s="12"/>
      <c r="P101" s="12"/>
      <c r="Q101" s="12"/>
      <c r="S101" s="3"/>
      <c r="T101" s="3"/>
      <c r="U101" s="30"/>
      <c r="V101" s="43"/>
      <c r="W101" s="43"/>
      <c r="X101" s="43"/>
      <c r="Y101" s="43"/>
      <c r="Z101" s="43"/>
      <c r="AA101" s="43"/>
      <c r="AB101" s="43"/>
      <c r="AC101" s="43"/>
      <c r="AD101" s="43"/>
      <c r="AE101" s="34"/>
      <c r="AF101" s="97"/>
      <c r="AG101" s="34"/>
      <c r="AH101" s="43"/>
      <c r="AI101" s="43"/>
      <c r="AJ101" s="43"/>
      <c r="AK101" s="34"/>
      <c r="AL101" s="34"/>
      <c r="AM101" s="34"/>
      <c r="AN101" s="34"/>
      <c r="AO101" s="43"/>
      <c r="AP101" s="43"/>
      <c r="AQ101" s="43"/>
      <c r="AR101" s="43"/>
      <c r="AS101" s="43"/>
      <c r="AT101" s="43"/>
      <c r="AU101" s="43"/>
      <c r="AV101" s="43"/>
      <c r="AW101" s="43"/>
      <c r="AX101" s="34"/>
      <c r="AY101" s="17"/>
      <c r="AZ101" s="34"/>
      <c r="BA101" s="43"/>
      <c r="BB101" s="43"/>
      <c r="BC101" s="43"/>
      <c r="BD101" s="34"/>
      <c r="BE101" s="34"/>
      <c r="BF101" s="34"/>
      <c r="BG101" s="35"/>
      <c r="BH101" s="43"/>
      <c r="BI101" s="43"/>
      <c r="BJ101" s="43"/>
      <c r="BK101" s="43"/>
      <c r="BL101" s="43"/>
      <c r="BM101" s="43"/>
      <c r="BN101" s="43"/>
      <c r="BO101" s="43"/>
      <c r="BP101" s="43"/>
      <c r="BQ101" s="34"/>
      <c r="BR101" s="34"/>
      <c r="BS101" s="34"/>
      <c r="BT101" s="43"/>
      <c r="BU101" s="43"/>
      <c r="BV101" s="43"/>
      <c r="BW101" s="34"/>
      <c r="BX101" s="34"/>
      <c r="BY101" s="34"/>
      <c r="BZ101" s="35"/>
      <c r="CA101" s="43"/>
      <c r="CB101" s="43"/>
      <c r="CC101" s="43"/>
      <c r="CD101" s="43"/>
      <c r="CE101" s="43"/>
      <c r="CF101" s="43"/>
      <c r="CG101" s="43"/>
      <c r="CH101" s="43"/>
      <c r="CI101" s="43"/>
      <c r="CJ101" s="34"/>
      <c r="CK101" s="34"/>
      <c r="CL101" s="34"/>
      <c r="CM101" s="43"/>
      <c r="CN101" s="43"/>
      <c r="CO101" s="43"/>
      <c r="CP101" s="34"/>
      <c r="CQ101" s="34"/>
      <c r="CR101" s="34"/>
      <c r="CS101" s="34"/>
      <c r="CT101" s="82"/>
      <c r="CU101" s="82"/>
      <c r="CV101" s="82"/>
      <c r="CW101" s="82"/>
      <c r="CX101" s="82"/>
      <c r="CY101" s="82"/>
      <c r="CZ101" s="82"/>
      <c r="DA101" s="82"/>
    </row>
    <row r="102" spans="1:105" s="1" customFormat="1" ht="24" customHeight="1" x14ac:dyDescent="0.35">
      <c r="A102" s="3"/>
      <c r="B102" s="11"/>
      <c r="C102" s="11"/>
      <c r="D102" s="31"/>
      <c r="E102" s="31"/>
      <c r="F102" s="31"/>
      <c r="G102" s="31"/>
      <c r="H102" s="11"/>
      <c r="I102" s="11"/>
      <c r="J102" s="3"/>
      <c r="K102" s="12"/>
      <c r="L102" s="12"/>
      <c r="M102" s="12"/>
      <c r="O102" s="12"/>
      <c r="P102" s="12"/>
      <c r="Q102" s="12"/>
      <c r="S102" s="3"/>
      <c r="T102" s="3"/>
      <c r="U102" s="30"/>
      <c r="V102" s="43"/>
      <c r="W102" s="43"/>
      <c r="X102" s="43"/>
      <c r="Y102" s="43"/>
      <c r="Z102" s="43"/>
      <c r="AA102" s="43"/>
      <c r="AB102" s="43"/>
      <c r="AC102" s="43"/>
      <c r="AD102" s="43"/>
      <c r="AE102" s="34"/>
      <c r="AF102" s="97"/>
      <c r="AG102" s="34"/>
      <c r="AH102" s="43"/>
      <c r="AI102" s="43"/>
      <c r="AJ102" s="43"/>
      <c r="AK102" s="34"/>
      <c r="AL102" s="34"/>
      <c r="AM102" s="34"/>
      <c r="AN102" s="34"/>
      <c r="AO102" s="43"/>
      <c r="AP102" s="43"/>
      <c r="AQ102" s="43"/>
      <c r="AR102" s="43"/>
      <c r="AS102" s="43"/>
      <c r="AT102" s="43"/>
      <c r="AU102" s="43"/>
      <c r="AV102" s="43"/>
      <c r="AW102" s="43"/>
      <c r="AX102" s="34"/>
      <c r="AY102" s="17"/>
      <c r="AZ102" s="34"/>
      <c r="BA102" s="43"/>
      <c r="BB102" s="43"/>
      <c r="BC102" s="43"/>
      <c r="BD102" s="34"/>
      <c r="BE102" s="34"/>
      <c r="BF102" s="34"/>
      <c r="BG102" s="35"/>
      <c r="BH102" s="43"/>
      <c r="BI102" s="43"/>
      <c r="BJ102" s="43"/>
      <c r="BK102" s="43"/>
      <c r="BL102" s="43"/>
      <c r="BM102" s="43"/>
      <c r="BN102" s="43"/>
      <c r="BO102" s="43"/>
      <c r="BP102" s="43"/>
      <c r="BQ102" s="34"/>
      <c r="BR102" s="34"/>
      <c r="BS102" s="34"/>
      <c r="BT102" s="43"/>
      <c r="BU102" s="43"/>
      <c r="BV102" s="43"/>
      <c r="BW102" s="34"/>
      <c r="BX102" s="34"/>
      <c r="BY102" s="34"/>
      <c r="BZ102" s="35"/>
      <c r="CA102" s="43"/>
      <c r="CB102" s="43"/>
      <c r="CC102" s="43"/>
      <c r="CD102" s="43"/>
      <c r="CE102" s="43"/>
      <c r="CF102" s="43"/>
      <c r="CG102" s="43"/>
      <c r="CH102" s="43"/>
      <c r="CI102" s="43"/>
      <c r="CJ102" s="34"/>
      <c r="CK102" s="34"/>
      <c r="CL102" s="34"/>
      <c r="CM102" s="43"/>
      <c r="CN102" s="43"/>
      <c r="CO102" s="43"/>
      <c r="CP102" s="34"/>
      <c r="CQ102" s="34"/>
      <c r="CR102" s="34"/>
      <c r="CS102" s="34"/>
      <c r="CT102" s="82"/>
      <c r="CU102" s="82"/>
      <c r="CV102" s="82"/>
      <c r="CW102" s="82"/>
      <c r="CX102" s="82"/>
      <c r="CY102" s="82"/>
      <c r="CZ102" s="82"/>
      <c r="DA102" s="82"/>
    </row>
    <row r="103" spans="1:105" s="1" customFormat="1" ht="24" customHeight="1" x14ac:dyDescent="0.35">
      <c r="A103" s="3"/>
      <c r="B103" s="11"/>
      <c r="C103" s="11"/>
      <c r="D103" s="31"/>
      <c r="E103" s="31"/>
      <c r="F103" s="31"/>
      <c r="G103" s="31"/>
      <c r="H103" s="11"/>
      <c r="I103" s="11"/>
      <c r="J103" s="3"/>
      <c r="K103" s="12"/>
      <c r="L103" s="12"/>
      <c r="M103" s="12"/>
      <c r="O103" s="12"/>
      <c r="P103" s="12"/>
      <c r="Q103" s="12"/>
      <c r="S103" s="3"/>
      <c r="T103" s="3"/>
      <c r="U103" s="30"/>
      <c r="V103" s="43"/>
      <c r="W103" s="43"/>
      <c r="X103" s="43"/>
      <c r="Y103" s="43"/>
      <c r="Z103" s="43"/>
      <c r="AA103" s="43"/>
      <c r="AB103" s="43"/>
      <c r="AC103" s="43"/>
      <c r="AD103" s="43"/>
      <c r="AE103" s="34"/>
      <c r="AF103" s="97"/>
      <c r="AG103" s="34"/>
      <c r="AH103" s="43"/>
      <c r="AI103" s="43"/>
      <c r="AJ103" s="43"/>
      <c r="AK103" s="34"/>
      <c r="AL103" s="34"/>
      <c r="AM103" s="34"/>
      <c r="AN103" s="34"/>
      <c r="AO103" s="43"/>
      <c r="AP103" s="43"/>
      <c r="AQ103" s="43"/>
      <c r="AR103" s="43"/>
      <c r="AS103" s="43"/>
      <c r="AT103" s="43"/>
      <c r="AU103" s="43"/>
      <c r="AV103" s="43"/>
      <c r="AW103" s="43"/>
      <c r="AX103" s="34"/>
      <c r="AY103" s="17"/>
      <c r="AZ103" s="34"/>
      <c r="BA103" s="43"/>
      <c r="BB103" s="43"/>
      <c r="BC103" s="43"/>
      <c r="BD103" s="34"/>
      <c r="BE103" s="34"/>
      <c r="BF103" s="34"/>
      <c r="BG103" s="35"/>
      <c r="BH103" s="43"/>
      <c r="BI103" s="43"/>
      <c r="BJ103" s="43"/>
      <c r="BK103" s="43"/>
      <c r="BL103" s="43"/>
      <c r="BM103" s="43"/>
      <c r="BN103" s="43"/>
      <c r="BO103" s="43"/>
      <c r="BP103" s="43"/>
      <c r="BQ103" s="34"/>
      <c r="BR103" s="34"/>
      <c r="BS103" s="34"/>
      <c r="BT103" s="43"/>
      <c r="BU103" s="43"/>
      <c r="BV103" s="43"/>
      <c r="BW103" s="34"/>
      <c r="BX103" s="34"/>
      <c r="BY103" s="34"/>
      <c r="BZ103" s="35"/>
      <c r="CA103" s="43"/>
      <c r="CB103" s="43"/>
      <c r="CC103" s="43"/>
      <c r="CD103" s="43"/>
      <c r="CE103" s="43"/>
      <c r="CF103" s="43"/>
      <c r="CG103" s="43"/>
      <c r="CH103" s="43"/>
      <c r="CI103" s="43"/>
      <c r="CJ103" s="34"/>
      <c r="CK103" s="34"/>
      <c r="CL103" s="34"/>
      <c r="CM103" s="43"/>
      <c r="CN103" s="43"/>
      <c r="CO103" s="43"/>
      <c r="CP103" s="34"/>
      <c r="CQ103" s="34"/>
      <c r="CR103" s="34"/>
      <c r="CS103" s="34"/>
      <c r="CT103" s="82"/>
      <c r="CU103" s="82"/>
      <c r="CV103" s="82"/>
      <c r="CW103" s="82"/>
      <c r="CX103" s="82"/>
      <c r="CY103" s="82"/>
      <c r="CZ103" s="82"/>
      <c r="DA103" s="82"/>
    </row>
    <row r="104" spans="1:105" s="1" customFormat="1" ht="24" customHeight="1" x14ac:dyDescent="0.35">
      <c r="A104" s="3"/>
      <c r="B104" s="11"/>
      <c r="C104" s="11"/>
      <c r="D104" s="31"/>
      <c r="E104" s="31"/>
      <c r="F104" s="31"/>
      <c r="G104" s="31"/>
      <c r="H104" s="11"/>
      <c r="I104" s="11"/>
      <c r="J104" s="3"/>
      <c r="K104" s="12"/>
      <c r="L104" s="12"/>
      <c r="M104" s="12"/>
      <c r="O104" s="12"/>
      <c r="P104" s="12"/>
      <c r="Q104" s="12"/>
      <c r="S104" s="3"/>
      <c r="T104" s="3"/>
      <c r="U104" s="30"/>
      <c r="V104" s="43"/>
      <c r="W104" s="43"/>
      <c r="X104" s="43"/>
      <c r="Y104" s="43"/>
      <c r="Z104" s="43"/>
      <c r="AA104" s="43"/>
      <c r="AB104" s="43"/>
      <c r="AC104" s="43"/>
      <c r="AD104" s="43"/>
      <c r="AE104" s="34"/>
      <c r="AF104" s="97"/>
      <c r="AG104" s="34"/>
      <c r="AH104" s="43"/>
      <c r="AI104" s="43"/>
      <c r="AJ104" s="43"/>
      <c r="AK104" s="34"/>
      <c r="AL104" s="34"/>
      <c r="AM104" s="34"/>
      <c r="AN104" s="34"/>
      <c r="AO104" s="43"/>
      <c r="AP104" s="43"/>
      <c r="AQ104" s="43"/>
      <c r="AR104" s="43"/>
      <c r="AS104" s="43"/>
      <c r="AT104" s="43"/>
      <c r="AU104" s="43"/>
      <c r="AV104" s="43"/>
      <c r="AW104" s="43"/>
      <c r="AX104" s="34"/>
      <c r="AY104" s="17"/>
      <c r="AZ104" s="34"/>
      <c r="BA104" s="43"/>
      <c r="BB104" s="43"/>
      <c r="BC104" s="43"/>
      <c r="BD104" s="34"/>
      <c r="BE104" s="34"/>
      <c r="BF104" s="34"/>
      <c r="BG104" s="35"/>
      <c r="BH104" s="43"/>
      <c r="BI104" s="43"/>
      <c r="BJ104" s="43"/>
      <c r="BK104" s="43"/>
      <c r="BL104" s="43"/>
      <c r="BM104" s="43"/>
      <c r="BN104" s="43"/>
      <c r="BO104" s="43"/>
      <c r="BP104" s="43"/>
      <c r="BQ104" s="34"/>
      <c r="BR104" s="34"/>
      <c r="BS104" s="34"/>
      <c r="BT104" s="43"/>
      <c r="BU104" s="43"/>
      <c r="BV104" s="43"/>
      <c r="BW104" s="34"/>
      <c r="BX104" s="34"/>
      <c r="BY104" s="34"/>
      <c r="BZ104" s="35"/>
      <c r="CA104" s="43"/>
      <c r="CB104" s="43"/>
      <c r="CC104" s="43"/>
      <c r="CD104" s="43"/>
      <c r="CE104" s="43"/>
      <c r="CF104" s="43"/>
      <c r="CG104" s="43"/>
      <c r="CH104" s="43"/>
      <c r="CI104" s="43"/>
      <c r="CJ104" s="34"/>
      <c r="CK104" s="34"/>
      <c r="CL104" s="34"/>
      <c r="CM104" s="43"/>
      <c r="CN104" s="43"/>
      <c r="CO104" s="43"/>
      <c r="CP104" s="34"/>
      <c r="CQ104" s="34"/>
      <c r="CR104" s="34"/>
      <c r="CS104" s="34"/>
      <c r="CT104" s="82"/>
      <c r="CU104" s="82"/>
      <c r="CV104" s="82"/>
      <c r="CW104" s="82"/>
      <c r="CX104" s="82"/>
      <c r="CY104" s="82"/>
      <c r="CZ104" s="82"/>
      <c r="DA104" s="82"/>
    </row>
    <row r="105" spans="1:105" s="1" customFormat="1" ht="24" customHeight="1" x14ac:dyDescent="0.35">
      <c r="A105" s="3"/>
      <c r="B105" s="11"/>
      <c r="C105" s="11"/>
      <c r="D105" s="31"/>
      <c r="E105" s="31"/>
      <c r="F105" s="31"/>
      <c r="G105" s="31"/>
      <c r="H105" s="11"/>
      <c r="I105" s="11"/>
      <c r="J105" s="3"/>
      <c r="K105" s="12"/>
      <c r="L105" s="12"/>
      <c r="M105" s="12"/>
      <c r="O105" s="12"/>
      <c r="P105" s="12"/>
      <c r="Q105" s="12"/>
      <c r="S105" s="3"/>
      <c r="T105" s="3"/>
      <c r="U105" s="30"/>
      <c r="V105" s="43"/>
      <c r="W105" s="43"/>
      <c r="X105" s="43"/>
      <c r="Y105" s="43"/>
      <c r="Z105" s="43"/>
      <c r="AA105" s="43"/>
      <c r="AB105" s="43"/>
      <c r="AC105" s="43"/>
      <c r="AD105" s="43"/>
      <c r="AE105" s="34"/>
      <c r="AF105" s="97"/>
      <c r="AG105" s="34"/>
      <c r="AH105" s="43"/>
      <c r="AI105" s="43"/>
      <c r="AJ105" s="43"/>
      <c r="AK105" s="34"/>
      <c r="AL105" s="34"/>
      <c r="AM105" s="34"/>
      <c r="AN105" s="34"/>
      <c r="AO105" s="43"/>
      <c r="AP105" s="43"/>
      <c r="AQ105" s="43"/>
      <c r="AR105" s="43"/>
      <c r="AS105" s="43"/>
      <c r="AT105" s="43"/>
      <c r="AU105" s="43"/>
      <c r="AV105" s="43"/>
      <c r="AW105" s="43"/>
      <c r="AX105" s="34"/>
      <c r="AY105" s="17"/>
      <c r="AZ105" s="34"/>
      <c r="BA105" s="43"/>
      <c r="BB105" s="43"/>
      <c r="BC105" s="43"/>
      <c r="BD105" s="34"/>
      <c r="BE105" s="34"/>
      <c r="BF105" s="34"/>
      <c r="BG105" s="35"/>
      <c r="BH105" s="43"/>
      <c r="BI105" s="43"/>
      <c r="BJ105" s="43"/>
      <c r="BK105" s="43"/>
      <c r="BL105" s="43"/>
      <c r="BM105" s="43"/>
      <c r="BN105" s="43"/>
      <c r="BO105" s="43"/>
      <c r="BP105" s="43"/>
      <c r="BQ105" s="34"/>
      <c r="BR105" s="34"/>
      <c r="BS105" s="34"/>
      <c r="BT105" s="43"/>
      <c r="BU105" s="43"/>
      <c r="BV105" s="43"/>
      <c r="BW105" s="34"/>
      <c r="BX105" s="34"/>
      <c r="BY105" s="34"/>
      <c r="BZ105" s="35"/>
      <c r="CA105" s="43"/>
      <c r="CB105" s="43"/>
      <c r="CC105" s="43"/>
      <c r="CD105" s="43"/>
      <c r="CE105" s="43"/>
      <c r="CF105" s="43"/>
      <c r="CG105" s="43"/>
      <c r="CH105" s="43"/>
      <c r="CI105" s="43"/>
      <c r="CJ105" s="34"/>
      <c r="CK105" s="34"/>
      <c r="CL105" s="34"/>
      <c r="CM105" s="43"/>
      <c r="CN105" s="43"/>
      <c r="CO105" s="43"/>
      <c r="CP105" s="34"/>
      <c r="CQ105" s="34"/>
      <c r="CR105" s="34"/>
      <c r="CS105" s="34"/>
      <c r="CT105" s="82"/>
      <c r="CU105" s="82"/>
      <c r="CV105" s="82"/>
      <c r="CW105" s="82"/>
      <c r="CX105" s="82"/>
      <c r="CY105" s="82"/>
      <c r="CZ105" s="82"/>
      <c r="DA105" s="82"/>
    </row>
    <row r="106" spans="1:105" s="1" customFormat="1" ht="24" customHeight="1" x14ac:dyDescent="0.35">
      <c r="A106" s="3"/>
      <c r="B106" s="11"/>
      <c r="C106" s="11"/>
      <c r="D106" s="31"/>
      <c r="E106" s="31"/>
      <c r="F106" s="31"/>
      <c r="G106" s="31"/>
      <c r="H106" s="11"/>
      <c r="I106" s="11"/>
      <c r="J106" s="3"/>
      <c r="K106" s="12"/>
      <c r="L106" s="12"/>
      <c r="M106" s="12"/>
      <c r="O106" s="12"/>
      <c r="P106" s="12"/>
      <c r="Q106" s="12"/>
      <c r="S106" s="3"/>
      <c r="T106" s="3"/>
      <c r="U106" s="30"/>
      <c r="V106" s="43"/>
      <c r="W106" s="43"/>
      <c r="X106" s="43"/>
      <c r="Y106" s="43"/>
      <c r="Z106" s="43"/>
      <c r="AA106" s="43"/>
      <c r="AB106" s="43"/>
      <c r="AC106" s="43"/>
      <c r="AD106" s="43"/>
      <c r="AE106" s="34"/>
      <c r="AF106" s="97"/>
      <c r="AG106" s="34"/>
      <c r="AH106" s="43"/>
      <c r="AI106" s="43"/>
      <c r="AJ106" s="43"/>
      <c r="AK106" s="34"/>
      <c r="AL106" s="34"/>
      <c r="AM106" s="34"/>
      <c r="AN106" s="34"/>
      <c r="AO106" s="43"/>
      <c r="AP106" s="43"/>
      <c r="AQ106" s="43"/>
      <c r="AR106" s="43"/>
      <c r="AS106" s="43"/>
      <c r="AT106" s="43"/>
      <c r="AU106" s="43"/>
      <c r="AV106" s="43"/>
      <c r="AW106" s="43"/>
      <c r="AX106" s="34"/>
      <c r="AY106" s="17"/>
      <c r="AZ106" s="34"/>
      <c r="BA106" s="43"/>
      <c r="BB106" s="43"/>
      <c r="BC106" s="43"/>
      <c r="BD106" s="34"/>
      <c r="BE106" s="34"/>
      <c r="BF106" s="34"/>
      <c r="BG106" s="35"/>
      <c r="BH106" s="43"/>
      <c r="BI106" s="43"/>
      <c r="BJ106" s="43"/>
      <c r="BK106" s="43"/>
      <c r="BL106" s="43"/>
      <c r="BM106" s="43"/>
      <c r="BN106" s="43"/>
      <c r="BO106" s="43"/>
      <c r="BP106" s="43"/>
      <c r="BQ106" s="34"/>
      <c r="BR106" s="34"/>
      <c r="BS106" s="34"/>
      <c r="BT106" s="43"/>
      <c r="BU106" s="43"/>
      <c r="BV106" s="43"/>
      <c r="BW106" s="34"/>
      <c r="BX106" s="34"/>
      <c r="BY106" s="34"/>
      <c r="BZ106" s="35"/>
      <c r="CA106" s="43"/>
      <c r="CB106" s="43"/>
      <c r="CC106" s="43"/>
      <c r="CD106" s="43"/>
      <c r="CE106" s="43"/>
      <c r="CF106" s="43"/>
      <c r="CG106" s="43"/>
      <c r="CH106" s="43"/>
      <c r="CI106" s="43"/>
      <c r="CJ106" s="34"/>
      <c r="CK106" s="34"/>
      <c r="CL106" s="34"/>
      <c r="CM106" s="43"/>
      <c r="CN106" s="43"/>
      <c r="CO106" s="43"/>
      <c r="CP106" s="34"/>
      <c r="CQ106" s="34"/>
      <c r="CR106" s="34"/>
      <c r="CS106" s="34"/>
      <c r="CT106" s="82"/>
      <c r="CU106" s="82"/>
      <c r="CV106" s="82"/>
      <c r="CW106" s="82"/>
      <c r="CX106" s="82"/>
      <c r="CY106" s="82"/>
      <c r="CZ106" s="82"/>
      <c r="DA106" s="82"/>
    </row>
    <row r="107" spans="1:105" s="1" customFormat="1" ht="24" customHeight="1" x14ac:dyDescent="0.35">
      <c r="A107" s="3"/>
      <c r="B107" s="11"/>
      <c r="C107" s="11"/>
      <c r="D107" s="31"/>
      <c r="E107" s="31"/>
      <c r="F107" s="31"/>
      <c r="G107" s="31"/>
      <c r="H107" s="11"/>
      <c r="I107" s="11"/>
      <c r="J107" s="3"/>
      <c r="K107" s="12"/>
      <c r="L107" s="12"/>
      <c r="M107" s="12"/>
      <c r="O107" s="12"/>
      <c r="P107" s="12"/>
      <c r="Q107" s="12"/>
      <c r="S107" s="3"/>
      <c r="T107" s="3"/>
      <c r="U107" s="30"/>
      <c r="V107" s="43"/>
      <c r="W107" s="43"/>
      <c r="X107" s="43"/>
      <c r="Y107" s="43"/>
      <c r="Z107" s="43"/>
      <c r="AA107" s="43"/>
      <c r="AB107" s="43"/>
      <c r="AC107" s="43"/>
      <c r="AD107" s="43"/>
      <c r="AE107" s="34"/>
      <c r="AF107" s="97"/>
      <c r="AG107" s="34"/>
      <c r="AH107" s="43"/>
      <c r="AI107" s="43"/>
      <c r="AJ107" s="43"/>
      <c r="AK107" s="34"/>
      <c r="AL107" s="34"/>
      <c r="AM107" s="34"/>
      <c r="AN107" s="34"/>
      <c r="AO107" s="43"/>
      <c r="AP107" s="43"/>
      <c r="AQ107" s="43"/>
      <c r="AR107" s="43"/>
      <c r="AS107" s="43"/>
      <c r="AT107" s="43"/>
      <c r="AU107" s="43"/>
      <c r="AV107" s="43"/>
      <c r="AW107" s="43"/>
      <c r="AX107" s="34"/>
      <c r="AY107" s="17"/>
      <c r="AZ107" s="34"/>
      <c r="BA107" s="43"/>
      <c r="BB107" s="43"/>
      <c r="BC107" s="43"/>
      <c r="BD107" s="34"/>
      <c r="BE107" s="34"/>
      <c r="BF107" s="34"/>
      <c r="BG107" s="35"/>
      <c r="BH107" s="43"/>
      <c r="BI107" s="43"/>
      <c r="BJ107" s="43"/>
      <c r="BK107" s="43"/>
      <c r="BL107" s="43"/>
      <c r="BM107" s="43"/>
      <c r="BN107" s="43"/>
      <c r="BO107" s="43"/>
      <c r="BP107" s="43"/>
      <c r="BQ107" s="34"/>
      <c r="BR107" s="34"/>
      <c r="BS107" s="34"/>
      <c r="BT107" s="43"/>
      <c r="BU107" s="43"/>
      <c r="BV107" s="43"/>
      <c r="BW107" s="34"/>
      <c r="BX107" s="34"/>
      <c r="BY107" s="34"/>
      <c r="BZ107" s="35"/>
      <c r="CA107" s="43"/>
      <c r="CB107" s="43"/>
      <c r="CC107" s="43"/>
      <c r="CD107" s="43"/>
      <c r="CE107" s="43"/>
      <c r="CF107" s="43"/>
      <c r="CG107" s="43"/>
      <c r="CH107" s="43"/>
      <c r="CI107" s="43"/>
      <c r="CJ107" s="34"/>
      <c r="CK107" s="34"/>
      <c r="CL107" s="34"/>
      <c r="CM107" s="43"/>
      <c r="CN107" s="43"/>
      <c r="CO107" s="43"/>
      <c r="CP107" s="34"/>
      <c r="CQ107" s="34"/>
      <c r="CR107" s="34"/>
      <c r="CS107" s="34"/>
      <c r="CT107" s="82"/>
      <c r="CU107" s="82"/>
      <c r="CV107" s="82"/>
      <c r="CW107" s="82"/>
      <c r="CX107" s="82"/>
      <c r="CY107" s="82"/>
      <c r="CZ107" s="82"/>
      <c r="DA107" s="82"/>
    </row>
    <row r="108" spans="1:105" s="1" customFormat="1" ht="24" customHeight="1" x14ac:dyDescent="0.35">
      <c r="A108" s="3"/>
      <c r="B108" s="11"/>
      <c r="C108" s="11"/>
      <c r="D108" s="31"/>
      <c r="E108" s="31"/>
      <c r="F108" s="31"/>
      <c r="G108" s="31"/>
      <c r="H108" s="11"/>
      <c r="I108" s="11"/>
      <c r="J108" s="3"/>
      <c r="K108" s="12"/>
      <c r="L108" s="12"/>
      <c r="M108" s="12"/>
      <c r="O108" s="12"/>
      <c r="P108" s="12"/>
      <c r="Q108" s="12"/>
      <c r="S108" s="3"/>
      <c r="T108" s="3"/>
      <c r="U108" s="30"/>
      <c r="V108" s="43"/>
      <c r="W108" s="43"/>
      <c r="X108" s="43"/>
      <c r="Y108" s="43"/>
      <c r="Z108" s="43"/>
      <c r="AA108" s="43"/>
      <c r="AB108" s="43"/>
      <c r="AC108" s="43"/>
      <c r="AD108" s="43"/>
      <c r="AE108" s="34"/>
      <c r="AF108" s="97"/>
      <c r="AG108" s="34"/>
      <c r="AH108" s="43"/>
      <c r="AI108" s="43"/>
      <c r="AJ108" s="43"/>
      <c r="AK108" s="34"/>
      <c r="AL108" s="34"/>
      <c r="AM108" s="34"/>
      <c r="AN108" s="34"/>
      <c r="AO108" s="43"/>
      <c r="AP108" s="43"/>
      <c r="AQ108" s="43"/>
      <c r="AR108" s="43"/>
      <c r="AS108" s="43"/>
      <c r="AT108" s="43"/>
      <c r="AU108" s="43"/>
      <c r="AV108" s="43"/>
      <c r="AW108" s="43"/>
      <c r="AX108" s="34"/>
      <c r="AY108" s="17"/>
      <c r="AZ108" s="34"/>
      <c r="BA108" s="43"/>
      <c r="BB108" s="43"/>
      <c r="BC108" s="43"/>
      <c r="BD108" s="34"/>
      <c r="BE108" s="34"/>
      <c r="BF108" s="34"/>
      <c r="BG108" s="35"/>
      <c r="BH108" s="43"/>
      <c r="BI108" s="43"/>
      <c r="BJ108" s="43"/>
      <c r="BK108" s="43"/>
      <c r="BL108" s="43"/>
      <c r="BM108" s="43"/>
      <c r="BN108" s="43"/>
      <c r="BO108" s="43"/>
      <c r="BP108" s="43"/>
      <c r="BQ108" s="34"/>
      <c r="BR108" s="34"/>
      <c r="BS108" s="34"/>
      <c r="BT108" s="43"/>
      <c r="BU108" s="43"/>
      <c r="BV108" s="43"/>
      <c r="BW108" s="34"/>
      <c r="BX108" s="34"/>
      <c r="BY108" s="34"/>
      <c r="BZ108" s="35"/>
      <c r="CA108" s="43"/>
      <c r="CB108" s="43"/>
      <c r="CC108" s="43"/>
      <c r="CD108" s="43"/>
      <c r="CE108" s="43"/>
      <c r="CF108" s="43"/>
      <c r="CG108" s="43"/>
      <c r="CH108" s="43"/>
      <c r="CI108" s="43"/>
      <c r="CJ108" s="34"/>
      <c r="CK108" s="34"/>
      <c r="CL108" s="34"/>
      <c r="CM108" s="43"/>
      <c r="CN108" s="43"/>
      <c r="CO108" s="43"/>
      <c r="CP108" s="34"/>
      <c r="CQ108" s="34"/>
      <c r="CR108" s="34"/>
      <c r="CS108" s="34"/>
      <c r="CT108" s="82"/>
      <c r="CU108" s="82"/>
      <c r="CV108" s="82"/>
      <c r="CW108" s="82"/>
      <c r="CX108" s="82"/>
      <c r="CY108" s="82"/>
      <c r="CZ108" s="82"/>
      <c r="DA108" s="82"/>
    </row>
    <row r="109" spans="1:105" s="1" customFormat="1" ht="24" customHeight="1" x14ac:dyDescent="0.35">
      <c r="A109" s="3"/>
      <c r="B109" s="11"/>
      <c r="C109" s="11"/>
      <c r="D109" s="31"/>
      <c r="E109" s="31"/>
      <c r="F109" s="31"/>
      <c r="G109" s="31"/>
      <c r="H109" s="11"/>
      <c r="I109" s="11"/>
      <c r="J109" s="3"/>
      <c r="K109" s="12"/>
      <c r="L109" s="12"/>
      <c r="M109" s="12"/>
      <c r="O109" s="12"/>
      <c r="P109" s="12"/>
      <c r="Q109" s="12"/>
      <c r="S109" s="3"/>
      <c r="T109" s="3"/>
      <c r="U109" s="30"/>
      <c r="V109" s="43"/>
      <c r="W109" s="43"/>
      <c r="X109" s="43"/>
      <c r="Y109" s="43"/>
      <c r="Z109" s="43"/>
      <c r="AA109" s="43"/>
      <c r="AB109" s="43"/>
      <c r="AC109" s="43"/>
      <c r="AD109" s="43"/>
      <c r="AE109" s="34"/>
      <c r="AF109" s="97"/>
      <c r="AG109" s="34"/>
      <c r="AH109" s="43"/>
      <c r="AI109" s="43"/>
      <c r="AJ109" s="43"/>
      <c r="AK109" s="34"/>
      <c r="AL109" s="34"/>
      <c r="AM109" s="34"/>
      <c r="AN109" s="34"/>
      <c r="AO109" s="43"/>
      <c r="AP109" s="43"/>
      <c r="AQ109" s="43"/>
      <c r="AR109" s="43"/>
      <c r="AS109" s="43"/>
      <c r="AT109" s="43"/>
      <c r="AU109" s="43"/>
      <c r="AV109" s="43"/>
      <c r="AW109" s="43"/>
      <c r="AX109" s="34"/>
      <c r="AY109" s="17"/>
      <c r="AZ109" s="34"/>
      <c r="BA109" s="43"/>
      <c r="BB109" s="43"/>
      <c r="BC109" s="43"/>
      <c r="BD109" s="34"/>
      <c r="BE109" s="34"/>
      <c r="BF109" s="34"/>
      <c r="BG109" s="35"/>
      <c r="BH109" s="43"/>
      <c r="BI109" s="43"/>
      <c r="BJ109" s="43"/>
      <c r="BK109" s="43"/>
      <c r="BL109" s="43"/>
      <c r="BM109" s="43"/>
      <c r="BN109" s="43"/>
      <c r="BO109" s="43"/>
      <c r="BP109" s="43"/>
      <c r="BQ109" s="34"/>
      <c r="BR109" s="34"/>
      <c r="BS109" s="34"/>
      <c r="BT109" s="43"/>
      <c r="BU109" s="43"/>
      <c r="BV109" s="43"/>
      <c r="BW109" s="34"/>
      <c r="BX109" s="34"/>
      <c r="BY109" s="34"/>
      <c r="BZ109" s="35"/>
      <c r="CA109" s="43"/>
      <c r="CB109" s="43"/>
      <c r="CC109" s="43"/>
      <c r="CD109" s="43"/>
      <c r="CE109" s="43"/>
      <c r="CF109" s="43"/>
      <c r="CG109" s="43"/>
      <c r="CH109" s="43"/>
      <c r="CI109" s="43"/>
      <c r="CJ109" s="34"/>
      <c r="CK109" s="34"/>
      <c r="CL109" s="34"/>
      <c r="CM109" s="43"/>
      <c r="CN109" s="43"/>
      <c r="CO109" s="43"/>
      <c r="CP109" s="34"/>
      <c r="CQ109" s="34"/>
      <c r="CR109" s="34"/>
      <c r="CS109" s="34"/>
      <c r="CT109" s="82"/>
      <c r="CU109" s="82"/>
      <c r="CV109" s="82"/>
      <c r="CW109" s="82"/>
      <c r="CX109" s="82"/>
      <c r="CY109" s="82"/>
      <c r="CZ109" s="82"/>
      <c r="DA109" s="82"/>
    </row>
    <row r="110" spans="1:105" s="1" customFormat="1" ht="24" customHeight="1" x14ac:dyDescent="0.35">
      <c r="A110" s="3"/>
      <c r="B110" s="11"/>
      <c r="C110" s="11"/>
      <c r="D110" s="31"/>
      <c r="E110" s="31"/>
      <c r="F110" s="31"/>
      <c r="G110" s="31"/>
      <c r="H110" s="11"/>
      <c r="I110" s="11"/>
      <c r="J110" s="3"/>
      <c r="K110" s="12"/>
      <c r="L110" s="12"/>
      <c r="M110" s="12"/>
      <c r="O110" s="12"/>
      <c r="P110" s="12"/>
      <c r="Q110" s="12"/>
      <c r="S110" s="3"/>
      <c r="T110" s="3"/>
      <c r="U110" s="30"/>
      <c r="V110" s="43"/>
      <c r="W110" s="43"/>
      <c r="X110" s="43"/>
      <c r="Y110" s="43"/>
      <c r="Z110" s="43"/>
      <c r="AA110" s="43"/>
      <c r="AB110" s="43"/>
      <c r="AC110" s="43"/>
      <c r="AD110" s="43"/>
      <c r="AE110" s="34"/>
      <c r="AF110" s="97"/>
      <c r="AG110" s="34"/>
      <c r="AH110" s="43"/>
      <c r="AI110" s="43"/>
      <c r="AJ110" s="43"/>
      <c r="AK110" s="34"/>
      <c r="AL110" s="34"/>
      <c r="AM110" s="34"/>
      <c r="AN110" s="34"/>
      <c r="AO110" s="43"/>
      <c r="AP110" s="43"/>
      <c r="AQ110" s="43"/>
      <c r="AR110" s="43"/>
      <c r="AS110" s="43"/>
      <c r="AT110" s="43"/>
      <c r="AU110" s="43"/>
      <c r="AV110" s="43"/>
      <c r="AW110" s="43"/>
      <c r="AX110" s="34"/>
      <c r="AY110" s="17"/>
      <c r="AZ110" s="34"/>
      <c r="BA110" s="43"/>
      <c r="BB110" s="43"/>
      <c r="BC110" s="43"/>
      <c r="BD110" s="34"/>
      <c r="BE110" s="34"/>
      <c r="BF110" s="34"/>
      <c r="BG110" s="35"/>
      <c r="BH110" s="43"/>
      <c r="BI110" s="43"/>
      <c r="BJ110" s="43"/>
      <c r="BK110" s="43"/>
      <c r="BL110" s="43"/>
      <c r="BM110" s="43"/>
      <c r="BN110" s="43"/>
      <c r="BO110" s="43"/>
      <c r="BP110" s="43"/>
      <c r="BQ110" s="34"/>
      <c r="BR110" s="34"/>
      <c r="BS110" s="34"/>
      <c r="BT110" s="43"/>
      <c r="BU110" s="43"/>
      <c r="BV110" s="43"/>
      <c r="BW110" s="34"/>
      <c r="BX110" s="34"/>
      <c r="BY110" s="34"/>
      <c r="BZ110" s="35"/>
      <c r="CA110" s="43"/>
      <c r="CB110" s="43"/>
      <c r="CC110" s="43"/>
      <c r="CD110" s="43"/>
      <c r="CE110" s="43"/>
      <c r="CF110" s="43"/>
      <c r="CG110" s="43"/>
      <c r="CH110" s="43"/>
      <c r="CI110" s="43"/>
      <c r="CJ110" s="34"/>
      <c r="CK110" s="34"/>
      <c r="CL110" s="34"/>
      <c r="CM110" s="43"/>
      <c r="CN110" s="43"/>
      <c r="CO110" s="43"/>
      <c r="CP110" s="34"/>
      <c r="CQ110" s="34"/>
      <c r="CR110" s="34"/>
      <c r="CS110" s="34"/>
      <c r="CT110" s="82"/>
      <c r="CU110" s="82"/>
      <c r="CV110" s="82"/>
      <c r="CW110" s="82"/>
      <c r="CX110" s="82"/>
      <c r="CY110" s="82"/>
      <c r="CZ110" s="82"/>
      <c r="DA110" s="82"/>
    </row>
    <row r="111" spans="1:105" s="1" customFormat="1" ht="24" customHeight="1" x14ac:dyDescent="0.35">
      <c r="A111" s="3"/>
      <c r="B111" s="11"/>
      <c r="C111" s="11"/>
      <c r="D111" s="31"/>
      <c r="E111" s="31"/>
      <c r="F111" s="31"/>
      <c r="G111" s="31"/>
      <c r="H111" s="11"/>
      <c r="I111" s="11"/>
      <c r="J111" s="3"/>
      <c r="K111" s="12"/>
      <c r="L111" s="12"/>
      <c r="M111" s="12"/>
      <c r="O111" s="12"/>
      <c r="P111" s="12"/>
      <c r="Q111" s="12"/>
      <c r="S111" s="3"/>
      <c r="T111" s="3"/>
      <c r="U111" s="30"/>
      <c r="V111" s="43"/>
      <c r="W111" s="43"/>
      <c r="X111" s="43"/>
      <c r="Y111" s="43"/>
      <c r="Z111" s="43"/>
      <c r="AA111" s="43"/>
      <c r="AB111" s="43"/>
      <c r="AC111" s="43"/>
      <c r="AD111" s="43"/>
      <c r="AE111" s="34"/>
      <c r="AF111" s="97"/>
      <c r="AG111" s="34"/>
      <c r="AH111" s="43"/>
      <c r="AI111" s="43"/>
      <c r="AJ111" s="43"/>
      <c r="AK111" s="34"/>
      <c r="AL111" s="34"/>
      <c r="AM111" s="34"/>
      <c r="AN111" s="34"/>
      <c r="AO111" s="43"/>
      <c r="AP111" s="43"/>
      <c r="AQ111" s="43"/>
      <c r="AR111" s="43"/>
      <c r="AS111" s="43"/>
      <c r="AT111" s="43"/>
      <c r="AU111" s="43"/>
      <c r="AV111" s="43"/>
      <c r="AW111" s="43"/>
      <c r="AX111" s="34"/>
      <c r="AY111" s="17"/>
      <c r="AZ111" s="34"/>
      <c r="BA111" s="43"/>
      <c r="BB111" s="43"/>
      <c r="BC111" s="43"/>
      <c r="BD111" s="34"/>
      <c r="BE111" s="34"/>
      <c r="BF111" s="34"/>
      <c r="BG111" s="35"/>
      <c r="BH111" s="43"/>
      <c r="BI111" s="43"/>
      <c r="BJ111" s="43"/>
      <c r="BK111" s="43"/>
      <c r="BL111" s="43"/>
      <c r="BM111" s="43"/>
      <c r="BN111" s="43"/>
      <c r="BO111" s="43"/>
      <c r="BP111" s="43"/>
      <c r="BQ111" s="34"/>
      <c r="BR111" s="34"/>
      <c r="BS111" s="34"/>
      <c r="BT111" s="43"/>
      <c r="BU111" s="43"/>
      <c r="BV111" s="43"/>
      <c r="BW111" s="34"/>
      <c r="BX111" s="34"/>
      <c r="BY111" s="34"/>
      <c r="BZ111" s="35"/>
      <c r="CA111" s="43"/>
      <c r="CB111" s="43"/>
      <c r="CC111" s="43"/>
      <c r="CD111" s="43"/>
      <c r="CE111" s="43"/>
      <c r="CF111" s="43"/>
      <c r="CG111" s="43"/>
      <c r="CH111" s="43"/>
      <c r="CI111" s="43"/>
      <c r="CJ111" s="34"/>
      <c r="CK111" s="34"/>
      <c r="CL111" s="34"/>
      <c r="CM111" s="43"/>
      <c r="CN111" s="43"/>
      <c r="CO111" s="43"/>
      <c r="CP111" s="34"/>
      <c r="CQ111" s="34"/>
      <c r="CR111" s="34"/>
      <c r="CS111" s="34"/>
      <c r="CT111" s="82"/>
      <c r="CU111" s="82"/>
      <c r="CV111" s="82"/>
      <c r="CW111" s="82"/>
      <c r="CX111" s="82"/>
      <c r="CY111" s="82"/>
      <c r="CZ111" s="82"/>
      <c r="DA111" s="82"/>
    </row>
    <row r="112" spans="1:105" s="1" customFormat="1" ht="24" customHeight="1" x14ac:dyDescent="0.35">
      <c r="A112" s="3"/>
      <c r="B112" s="11"/>
      <c r="C112" s="11"/>
      <c r="D112" s="31"/>
      <c r="E112" s="31"/>
      <c r="F112" s="31"/>
      <c r="G112" s="31"/>
      <c r="H112" s="11"/>
      <c r="I112" s="11"/>
      <c r="J112" s="3"/>
      <c r="K112" s="12"/>
      <c r="L112" s="12"/>
      <c r="M112" s="12"/>
      <c r="O112" s="12"/>
      <c r="P112" s="12"/>
      <c r="Q112" s="12"/>
      <c r="S112" s="3"/>
      <c r="T112" s="3"/>
      <c r="U112" s="30"/>
      <c r="V112" s="43"/>
      <c r="W112" s="43"/>
      <c r="X112" s="43"/>
      <c r="Y112" s="43"/>
      <c r="Z112" s="43"/>
      <c r="AA112" s="43"/>
      <c r="AB112" s="43"/>
      <c r="AC112" s="43"/>
      <c r="AD112" s="43"/>
      <c r="AE112" s="34"/>
      <c r="AF112" s="97"/>
      <c r="AG112" s="34"/>
      <c r="AH112" s="43"/>
      <c r="AI112" s="43"/>
      <c r="AJ112" s="43"/>
      <c r="AK112" s="34"/>
      <c r="AL112" s="34"/>
      <c r="AM112" s="34"/>
      <c r="AN112" s="34"/>
      <c r="AO112" s="43"/>
      <c r="AP112" s="43"/>
      <c r="AQ112" s="43"/>
      <c r="AR112" s="43"/>
      <c r="AS112" s="43"/>
      <c r="AT112" s="43"/>
      <c r="AU112" s="43"/>
      <c r="AV112" s="43"/>
      <c r="AW112" s="43"/>
      <c r="AX112" s="34"/>
      <c r="AY112" s="17"/>
      <c r="AZ112" s="34"/>
      <c r="BA112" s="43"/>
      <c r="BB112" s="43"/>
      <c r="BC112" s="43"/>
      <c r="BD112" s="34"/>
      <c r="BE112" s="34"/>
      <c r="BF112" s="34"/>
      <c r="BG112" s="35"/>
      <c r="BH112" s="43"/>
      <c r="BI112" s="43"/>
      <c r="BJ112" s="43"/>
      <c r="BK112" s="43"/>
      <c r="BL112" s="43"/>
      <c r="BM112" s="43"/>
      <c r="BN112" s="43"/>
      <c r="BO112" s="43"/>
      <c r="BP112" s="43"/>
      <c r="BQ112" s="34"/>
      <c r="BR112" s="34"/>
      <c r="BS112" s="34"/>
      <c r="BT112" s="43"/>
      <c r="BU112" s="43"/>
      <c r="BV112" s="43"/>
      <c r="BW112" s="34"/>
      <c r="BX112" s="34"/>
      <c r="BY112" s="34"/>
      <c r="BZ112" s="35"/>
      <c r="CA112" s="43"/>
      <c r="CB112" s="43"/>
      <c r="CC112" s="43"/>
      <c r="CD112" s="43"/>
      <c r="CE112" s="43"/>
      <c r="CF112" s="43"/>
      <c r="CG112" s="43"/>
      <c r="CH112" s="43"/>
      <c r="CI112" s="43"/>
      <c r="CJ112" s="34"/>
      <c r="CK112" s="34"/>
      <c r="CL112" s="34"/>
      <c r="CM112" s="43"/>
      <c r="CN112" s="43"/>
      <c r="CO112" s="43"/>
      <c r="CP112" s="34"/>
      <c r="CQ112" s="34"/>
      <c r="CR112" s="34"/>
      <c r="CS112" s="34"/>
      <c r="CT112" s="82"/>
      <c r="CU112" s="82"/>
      <c r="CV112" s="82"/>
      <c r="CW112" s="82"/>
      <c r="CX112" s="82"/>
      <c r="CY112" s="82"/>
      <c r="CZ112" s="82"/>
      <c r="DA112" s="82"/>
    </row>
    <row r="113" spans="1:105" s="1" customFormat="1" ht="24" customHeight="1" x14ac:dyDescent="0.35">
      <c r="A113" s="3"/>
      <c r="B113" s="11"/>
      <c r="C113" s="11"/>
      <c r="D113" s="31"/>
      <c r="E113" s="31"/>
      <c r="F113" s="31"/>
      <c r="G113" s="31"/>
      <c r="H113" s="11"/>
      <c r="I113" s="11"/>
      <c r="J113" s="3"/>
      <c r="K113" s="12"/>
      <c r="L113" s="12"/>
      <c r="M113" s="12"/>
      <c r="O113" s="12"/>
      <c r="P113" s="12"/>
      <c r="Q113" s="12"/>
      <c r="S113" s="3"/>
      <c r="T113" s="3"/>
      <c r="U113" s="30"/>
      <c r="V113" s="43"/>
      <c r="W113" s="43"/>
      <c r="X113" s="43"/>
      <c r="Y113" s="43"/>
      <c r="Z113" s="43"/>
      <c r="AA113" s="43"/>
      <c r="AB113" s="43"/>
      <c r="AC113" s="43"/>
      <c r="AD113" s="43"/>
      <c r="AE113" s="34"/>
      <c r="AF113" s="97"/>
      <c r="AG113" s="34"/>
      <c r="AH113" s="43"/>
      <c r="AI113" s="43"/>
      <c r="AJ113" s="43"/>
      <c r="AK113" s="34"/>
      <c r="AL113" s="34"/>
      <c r="AM113" s="34"/>
      <c r="AN113" s="34"/>
      <c r="AO113" s="43"/>
      <c r="AP113" s="43"/>
      <c r="AQ113" s="43"/>
      <c r="AR113" s="43"/>
      <c r="AS113" s="43"/>
      <c r="AT113" s="43"/>
      <c r="AU113" s="43"/>
      <c r="AV113" s="43"/>
      <c r="AW113" s="43"/>
      <c r="AX113" s="34"/>
      <c r="AY113" s="17"/>
      <c r="AZ113" s="34"/>
      <c r="BA113" s="43"/>
      <c r="BB113" s="43"/>
      <c r="BC113" s="43"/>
      <c r="BD113" s="34"/>
      <c r="BE113" s="34"/>
      <c r="BF113" s="34"/>
      <c r="BG113" s="35"/>
      <c r="BH113" s="43"/>
      <c r="BI113" s="43"/>
      <c r="BJ113" s="43"/>
      <c r="BK113" s="43"/>
      <c r="BL113" s="43"/>
      <c r="BM113" s="43"/>
      <c r="BN113" s="43"/>
      <c r="BO113" s="43"/>
      <c r="BP113" s="43"/>
      <c r="BQ113" s="34"/>
      <c r="BR113" s="34"/>
      <c r="BS113" s="34"/>
      <c r="BT113" s="43"/>
      <c r="BU113" s="43"/>
      <c r="BV113" s="43"/>
      <c r="BW113" s="34"/>
      <c r="BX113" s="34"/>
      <c r="BY113" s="34"/>
      <c r="BZ113" s="35"/>
      <c r="CA113" s="43"/>
      <c r="CB113" s="43"/>
      <c r="CC113" s="43"/>
      <c r="CD113" s="43"/>
      <c r="CE113" s="43"/>
      <c r="CF113" s="43"/>
      <c r="CG113" s="43"/>
      <c r="CH113" s="43"/>
      <c r="CI113" s="43"/>
      <c r="CJ113" s="34"/>
      <c r="CK113" s="34"/>
      <c r="CL113" s="34"/>
      <c r="CM113" s="43"/>
      <c r="CN113" s="43"/>
      <c r="CO113" s="43"/>
      <c r="CP113" s="34"/>
      <c r="CQ113" s="34"/>
      <c r="CR113" s="34"/>
      <c r="CS113" s="34"/>
      <c r="CT113" s="82"/>
      <c r="CU113" s="82"/>
      <c r="CV113" s="82"/>
      <c r="CW113" s="82"/>
      <c r="CX113" s="82"/>
      <c r="CY113" s="82"/>
      <c r="CZ113" s="82"/>
      <c r="DA113" s="82"/>
    </row>
    <row r="114" spans="1:105" s="1" customFormat="1" ht="24" customHeight="1" x14ac:dyDescent="0.35">
      <c r="A114" s="3"/>
      <c r="B114" s="11"/>
      <c r="C114" s="11"/>
      <c r="D114" s="31"/>
      <c r="E114" s="31"/>
      <c r="F114" s="31"/>
      <c r="G114" s="31"/>
      <c r="H114" s="11"/>
      <c r="I114" s="11"/>
      <c r="J114" s="3"/>
      <c r="K114" s="12"/>
      <c r="L114" s="12"/>
      <c r="M114" s="12"/>
      <c r="O114" s="12"/>
      <c r="P114" s="12"/>
      <c r="Q114" s="12"/>
      <c r="S114" s="3"/>
      <c r="T114" s="3"/>
      <c r="U114" s="30"/>
      <c r="V114" s="43"/>
      <c r="W114" s="43"/>
      <c r="X114" s="43"/>
      <c r="Y114" s="43"/>
      <c r="Z114" s="43"/>
      <c r="AA114" s="43"/>
      <c r="AB114" s="43"/>
      <c r="AC114" s="43"/>
      <c r="AD114" s="43"/>
      <c r="AE114" s="34"/>
      <c r="AF114" s="97"/>
      <c r="AG114" s="34"/>
      <c r="AH114" s="43"/>
      <c r="AI114" s="43"/>
      <c r="AJ114" s="43"/>
      <c r="AK114" s="34"/>
      <c r="AL114" s="34"/>
      <c r="AM114" s="34"/>
      <c r="AN114" s="34"/>
      <c r="AO114" s="43"/>
      <c r="AP114" s="43"/>
      <c r="AQ114" s="43"/>
      <c r="AR114" s="43"/>
      <c r="AS114" s="43"/>
      <c r="AT114" s="43"/>
      <c r="AU114" s="43"/>
      <c r="AV114" s="43"/>
      <c r="AW114" s="43"/>
      <c r="AX114" s="34"/>
      <c r="AY114" s="17"/>
      <c r="AZ114" s="34"/>
      <c r="BA114" s="43"/>
      <c r="BB114" s="43"/>
      <c r="BC114" s="43"/>
      <c r="BD114" s="34"/>
      <c r="BE114" s="34"/>
      <c r="BF114" s="34"/>
      <c r="BG114" s="35"/>
      <c r="BH114" s="43"/>
      <c r="BI114" s="43"/>
      <c r="BJ114" s="43"/>
      <c r="BK114" s="43"/>
      <c r="BL114" s="43"/>
      <c r="BM114" s="43"/>
      <c r="BN114" s="43"/>
      <c r="BO114" s="43"/>
      <c r="BP114" s="43"/>
      <c r="BQ114" s="34"/>
      <c r="BR114" s="34"/>
      <c r="BS114" s="34"/>
      <c r="BT114" s="43"/>
      <c r="BU114" s="43"/>
      <c r="BV114" s="43"/>
      <c r="BW114" s="34"/>
      <c r="BX114" s="34"/>
      <c r="BY114" s="34"/>
      <c r="BZ114" s="35"/>
      <c r="CA114" s="43"/>
      <c r="CB114" s="43"/>
      <c r="CC114" s="43"/>
      <c r="CD114" s="43"/>
      <c r="CE114" s="43"/>
      <c r="CF114" s="43"/>
      <c r="CG114" s="43"/>
      <c r="CH114" s="43"/>
      <c r="CI114" s="43"/>
      <c r="CJ114" s="34"/>
      <c r="CK114" s="34"/>
      <c r="CL114" s="34"/>
      <c r="CM114" s="43"/>
      <c r="CN114" s="43"/>
      <c r="CO114" s="43"/>
      <c r="CP114" s="34"/>
      <c r="CQ114" s="34"/>
      <c r="CR114" s="34"/>
      <c r="CS114" s="34"/>
      <c r="CT114" s="82"/>
      <c r="CU114" s="82"/>
      <c r="CV114" s="82"/>
      <c r="CW114" s="82"/>
      <c r="CX114" s="82"/>
      <c r="CY114" s="82"/>
      <c r="CZ114" s="82"/>
      <c r="DA114" s="82"/>
    </row>
    <row r="115" spans="1:105" s="1" customFormat="1" ht="24" customHeight="1" x14ac:dyDescent="0.35">
      <c r="A115" s="3"/>
      <c r="B115" s="11"/>
      <c r="C115" s="11"/>
      <c r="D115" s="31"/>
      <c r="E115" s="31"/>
      <c r="F115" s="31"/>
      <c r="G115" s="31"/>
      <c r="H115" s="11"/>
      <c r="I115" s="11"/>
      <c r="J115" s="3"/>
      <c r="K115" s="12"/>
      <c r="L115" s="12"/>
      <c r="M115" s="12"/>
      <c r="O115" s="12"/>
      <c r="P115" s="12"/>
      <c r="Q115" s="12"/>
      <c r="S115" s="3"/>
      <c r="T115" s="3"/>
      <c r="U115" s="30"/>
      <c r="V115" s="43"/>
      <c r="W115" s="43"/>
      <c r="X115" s="43"/>
      <c r="Y115" s="43"/>
      <c r="Z115" s="43"/>
      <c r="AA115" s="43"/>
      <c r="AB115" s="43"/>
      <c r="AC115" s="43"/>
      <c r="AD115" s="43"/>
      <c r="AE115" s="34"/>
      <c r="AF115" s="97"/>
      <c r="AG115" s="34"/>
      <c r="AH115" s="43"/>
      <c r="AI115" s="43"/>
      <c r="AJ115" s="43"/>
      <c r="AK115" s="34"/>
      <c r="AL115" s="34"/>
      <c r="AM115" s="34"/>
      <c r="AN115" s="34"/>
      <c r="AO115" s="43"/>
      <c r="AP115" s="43"/>
      <c r="AQ115" s="43"/>
      <c r="AR115" s="43"/>
      <c r="AS115" s="43"/>
      <c r="AT115" s="43"/>
      <c r="AU115" s="43"/>
      <c r="AV115" s="43"/>
      <c r="AW115" s="43"/>
      <c r="AX115" s="34"/>
      <c r="AY115" s="17"/>
      <c r="AZ115" s="34"/>
      <c r="BA115" s="43"/>
      <c r="BB115" s="43"/>
      <c r="BC115" s="43"/>
      <c r="BD115" s="34"/>
      <c r="BE115" s="34"/>
      <c r="BF115" s="34"/>
      <c r="BG115" s="35"/>
      <c r="BH115" s="43"/>
      <c r="BI115" s="43"/>
      <c r="BJ115" s="43"/>
      <c r="BK115" s="43"/>
      <c r="BL115" s="43"/>
      <c r="BM115" s="43"/>
      <c r="BN115" s="43"/>
      <c r="BO115" s="43"/>
      <c r="BP115" s="43"/>
      <c r="BQ115" s="34"/>
      <c r="BR115" s="34"/>
      <c r="BS115" s="34"/>
      <c r="BT115" s="43"/>
      <c r="BU115" s="43"/>
      <c r="BV115" s="43"/>
      <c r="BW115" s="34"/>
      <c r="BX115" s="34"/>
      <c r="BY115" s="34"/>
      <c r="BZ115" s="35"/>
      <c r="CA115" s="43"/>
      <c r="CB115" s="43"/>
      <c r="CC115" s="43"/>
      <c r="CD115" s="43"/>
      <c r="CE115" s="43"/>
      <c r="CF115" s="43"/>
      <c r="CG115" s="43"/>
      <c r="CH115" s="43"/>
      <c r="CI115" s="43"/>
      <c r="CJ115" s="34"/>
      <c r="CK115" s="34"/>
      <c r="CL115" s="34"/>
      <c r="CM115" s="43"/>
      <c r="CN115" s="43"/>
      <c r="CO115" s="43"/>
      <c r="CP115" s="34"/>
      <c r="CQ115" s="34"/>
      <c r="CR115" s="34"/>
      <c r="CS115" s="34"/>
      <c r="CT115" s="82"/>
      <c r="CU115" s="82"/>
      <c r="CV115" s="82"/>
      <c r="CW115" s="82"/>
      <c r="CX115" s="82"/>
      <c r="CY115" s="82"/>
      <c r="CZ115" s="82"/>
      <c r="DA115" s="82"/>
    </row>
    <row r="116" spans="1:105" s="1" customFormat="1" ht="24" customHeight="1" x14ac:dyDescent="0.35">
      <c r="A116" s="3"/>
      <c r="B116" s="11"/>
      <c r="C116" s="11"/>
      <c r="D116" s="31"/>
      <c r="E116" s="31"/>
      <c r="F116" s="31"/>
      <c r="G116" s="31"/>
      <c r="H116" s="11"/>
      <c r="I116" s="11"/>
      <c r="J116" s="3"/>
      <c r="K116" s="12"/>
      <c r="L116" s="12"/>
      <c r="M116" s="12"/>
      <c r="O116" s="12"/>
      <c r="P116" s="12"/>
      <c r="Q116" s="12"/>
      <c r="S116" s="3"/>
      <c r="T116" s="3"/>
      <c r="U116" s="30"/>
      <c r="V116" s="43"/>
      <c r="W116" s="43"/>
      <c r="X116" s="43"/>
      <c r="Y116" s="43"/>
      <c r="Z116" s="43"/>
      <c r="AA116" s="43"/>
      <c r="AB116" s="43"/>
      <c r="AC116" s="43"/>
      <c r="AD116" s="43"/>
      <c r="AE116" s="34"/>
      <c r="AF116" s="97"/>
      <c r="AG116" s="34"/>
      <c r="AH116" s="43"/>
      <c r="AI116" s="43"/>
      <c r="AJ116" s="43"/>
      <c r="AK116" s="34"/>
      <c r="AL116" s="34"/>
      <c r="AM116" s="34"/>
      <c r="AN116" s="34"/>
      <c r="AO116" s="43"/>
      <c r="AP116" s="43"/>
      <c r="AQ116" s="43"/>
      <c r="AR116" s="43"/>
      <c r="AS116" s="43"/>
      <c r="AT116" s="43"/>
      <c r="AU116" s="43"/>
      <c r="AV116" s="43"/>
      <c r="AW116" s="43"/>
      <c r="AX116" s="34"/>
      <c r="AY116" s="17"/>
      <c r="AZ116" s="34"/>
      <c r="BA116" s="43"/>
      <c r="BB116" s="43"/>
      <c r="BC116" s="43"/>
      <c r="BD116" s="34"/>
      <c r="BE116" s="34"/>
      <c r="BF116" s="34"/>
      <c r="BG116" s="35"/>
      <c r="BH116" s="43"/>
      <c r="BI116" s="43"/>
      <c r="BJ116" s="43"/>
      <c r="BK116" s="43"/>
      <c r="BL116" s="43"/>
      <c r="BM116" s="43"/>
      <c r="BN116" s="43"/>
      <c r="BO116" s="43"/>
      <c r="BP116" s="43"/>
      <c r="BQ116" s="34"/>
      <c r="BR116" s="34"/>
      <c r="BS116" s="34"/>
      <c r="BT116" s="43"/>
      <c r="BU116" s="43"/>
      <c r="BV116" s="43"/>
      <c r="BW116" s="34"/>
      <c r="BX116" s="34"/>
      <c r="BY116" s="34"/>
      <c r="BZ116" s="35"/>
      <c r="CA116" s="43"/>
      <c r="CB116" s="43"/>
      <c r="CC116" s="43"/>
      <c r="CD116" s="43"/>
      <c r="CE116" s="43"/>
      <c r="CF116" s="43"/>
      <c r="CG116" s="43"/>
      <c r="CH116" s="43"/>
      <c r="CI116" s="43"/>
      <c r="CJ116" s="34"/>
      <c r="CK116" s="34"/>
      <c r="CL116" s="34"/>
      <c r="CM116" s="43"/>
      <c r="CN116" s="43"/>
      <c r="CO116" s="43"/>
      <c r="CP116" s="34"/>
      <c r="CQ116" s="34"/>
      <c r="CR116" s="34"/>
      <c r="CS116" s="34"/>
      <c r="CT116" s="82"/>
      <c r="CU116" s="82"/>
      <c r="CV116" s="82"/>
      <c r="CW116" s="82"/>
      <c r="CX116" s="82"/>
      <c r="CY116" s="82"/>
      <c r="CZ116" s="82"/>
      <c r="DA116" s="82"/>
    </row>
    <row r="117" spans="1:105" s="1" customFormat="1" ht="24" customHeight="1" x14ac:dyDescent="0.35">
      <c r="A117" s="3"/>
      <c r="B117" s="11"/>
      <c r="C117" s="11"/>
      <c r="D117" s="31"/>
      <c r="E117" s="31"/>
      <c r="F117" s="31"/>
      <c r="G117" s="31"/>
      <c r="H117" s="11"/>
      <c r="I117" s="11"/>
      <c r="J117" s="3"/>
      <c r="K117" s="12"/>
      <c r="L117" s="12"/>
      <c r="M117" s="12"/>
      <c r="O117" s="12"/>
      <c r="P117" s="12"/>
      <c r="Q117" s="12"/>
      <c r="S117" s="3"/>
      <c r="T117" s="3"/>
      <c r="U117" s="30"/>
      <c r="V117" s="43"/>
      <c r="W117" s="43"/>
      <c r="X117" s="43"/>
      <c r="Y117" s="43"/>
      <c r="Z117" s="43"/>
      <c r="AA117" s="43"/>
      <c r="AB117" s="43"/>
      <c r="AC117" s="43"/>
      <c r="AD117" s="43"/>
      <c r="AE117" s="34"/>
      <c r="AF117" s="97"/>
      <c r="AG117" s="34"/>
      <c r="AH117" s="43"/>
      <c r="AI117" s="43"/>
      <c r="AJ117" s="43"/>
      <c r="AK117" s="34"/>
      <c r="AL117" s="34"/>
      <c r="AM117" s="34"/>
      <c r="AN117" s="34"/>
      <c r="AO117" s="43"/>
      <c r="AP117" s="43"/>
      <c r="AQ117" s="43"/>
      <c r="AR117" s="43"/>
      <c r="AS117" s="43"/>
      <c r="AT117" s="43"/>
      <c r="AU117" s="43"/>
      <c r="AV117" s="43"/>
      <c r="AW117" s="43"/>
      <c r="AX117" s="34"/>
      <c r="AY117" s="17"/>
      <c r="AZ117" s="34"/>
      <c r="BA117" s="43"/>
      <c r="BB117" s="43"/>
      <c r="BC117" s="43"/>
      <c r="BD117" s="34"/>
      <c r="BE117" s="34"/>
      <c r="BF117" s="34"/>
      <c r="BG117" s="35"/>
      <c r="BH117" s="43"/>
      <c r="BI117" s="43"/>
      <c r="BJ117" s="43"/>
      <c r="BK117" s="43"/>
      <c r="BL117" s="43"/>
      <c r="BM117" s="43"/>
      <c r="BN117" s="43"/>
      <c r="BO117" s="43"/>
      <c r="BP117" s="43"/>
      <c r="BQ117" s="34"/>
      <c r="BR117" s="34"/>
      <c r="BS117" s="34"/>
      <c r="BT117" s="43"/>
      <c r="BU117" s="43"/>
      <c r="BV117" s="43"/>
      <c r="BW117" s="34"/>
      <c r="BX117" s="34"/>
      <c r="BY117" s="34"/>
      <c r="BZ117" s="35"/>
      <c r="CA117" s="43"/>
      <c r="CB117" s="43"/>
      <c r="CC117" s="43"/>
      <c r="CD117" s="43"/>
      <c r="CE117" s="43"/>
      <c r="CF117" s="43"/>
      <c r="CG117" s="43"/>
      <c r="CH117" s="43"/>
      <c r="CI117" s="43"/>
      <c r="CJ117" s="34"/>
      <c r="CK117" s="34"/>
      <c r="CL117" s="34"/>
      <c r="CM117" s="43"/>
      <c r="CN117" s="43"/>
      <c r="CO117" s="43"/>
      <c r="CP117" s="34"/>
      <c r="CQ117" s="34"/>
      <c r="CR117" s="34"/>
      <c r="CS117" s="34"/>
      <c r="CT117" s="82"/>
      <c r="CU117" s="82"/>
      <c r="CV117" s="82"/>
      <c r="CW117" s="82"/>
      <c r="CX117" s="82"/>
      <c r="CY117" s="82"/>
      <c r="CZ117" s="82"/>
      <c r="DA117" s="82"/>
    </row>
    <row r="118" spans="1:105" s="1" customFormat="1" ht="24" customHeight="1" x14ac:dyDescent="0.35">
      <c r="A118" s="3"/>
      <c r="B118" s="11"/>
      <c r="C118" s="11"/>
      <c r="D118" s="31"/>
      <c r="E118" s="31"/>
      <c r="F118" s="31"/>
      <c r="G118" s="31"/>
      <c r="H118" s="11"/>
      <c r="I118" s="11"/>
      <c r="J118" s="3"/>
      <c r="K118" s="12"/>
      <c r="L118" s="12"/>
      <c r="M118" s="12"/>
      <c r="O118" s="12"/>
      <c r="P118" s="12"/>
      <c r="Q118" s="12"/>
      <c r="S118" s="3"/>
      <c r="T118" s="3"/>
      <c r="U118" s="30"/>
      <c r="V118" s="43"/>
      <c r="W118" s="43"/>
      <c r="X118" s="43"/>
      <c r="Y118" s="43"/>
      <c r="Z118" s="43"/>
      <c r="AA118" s="43"/>
      <c r="AB118" s="43"/>
      <c r="AC118" s="43"/>
      <c r="AD118" s="43"/>
      <c r="AE118" s="34"/>
      <c r="AF118" s="97"/>
      <c r="AG118" s="34"/>
      <c r="AH118" s="43"/>
      <c r="AI118" s="43"/>
      <c r="AJ118" s="43"/>
      <c r="AK118" s="34"/>
      <c r="AL118" s="34"/>
      <c r="AM118" s="34"/>
      <c r="AN118" s="34"/>
      <c r="AO118" s="43"/>
      <c r="AP118" s="43"/>
      <c r="AQ118" s="43"/>
      <c r="AR118" s="43"/>
      <c r="AS118" s="43"/>
      <c r="AT118" s="43"/>
      <c r="AU118" s="43"/>
      <c r="AV118" s="43"/>
      <c r="AW118" s="43"/>
      <c r="AX118" s="34"/>
      <c r="AY118" s="17"/>
      <c r="AZ118" s="34"/>
      <c r="BA118" s="43"/>
      <c r="BB118" s="43"/>
      <c r="BC118" s="43"/>
      <c r="BD118" s="34"/>
      <c r="BE118" s="34"/>
      <c r="BF118" s="34"/>
      <c r="BG118" s="35"/>
      <c r="BH118" s="43"/>
      <c r="BI118" s="43"/>
      <c r="BJ118" s="43"/>
      <c r="BK118" s="43"/>
      <c r="BL118" s="43"/>
      <c r="BM118" s="43"/>
      <c r="BN118" s="43"/>
      <c r="BO118" s="43"/>
      <c r="BP118" s="43"/>
      <c r="BQ118" s="34"/>
      <c r="BR118" s="34"/>
      <c r="BS118" s="34"/>
      <c r="BT118" s="43"/>
      <c r="BU118" s="43"/>
      <c r="BV118" s="43"/>
      <c r="BW118" s="34"/>
      <c r="BX118" s="34"/>
      <c r="BY118" s="34"/>
      <c r="BZ118" s="35"/>
      <c r="CA118" s="43"/>
      <c r="CB118" s="43"/>
      <c r="CC118" s="43"/>
      <c r="CD118" s="43"/>
      <c r="CE118" s="43"/>
      <c r="CF118" s="43"/>
      <c r="CG118" s="43"/>
      <c r="CH118" s="43"/>
      <c r="CI118" s="43"/>
      <c r="CJ118" s="34"/>
      <c r="CK118" s="34"/>
      <c r="CL118" s="34"/>
      <c r="CM118" s="43"/>
      <c r="CN118" s="43"/>
      <c r="CO118" s="43"/>
      <c r="CP118" s="34"/>
      <c r="CQ118" s="34"/>
      <c r="CR118" s="34"/>
      <c r="CS118" s="34"/>
      <c r="CT118" s="82"/>
      <c r="CU118" s="82"/>
      <c r="CV118" s="82"/>
      <c r="CW118" s="82"/>
      <c r="CX118" s="82"/>
      <c r="CY118" s="82"/>
      <c r="CZ118" s="82"/>
      <c r="DA118" s="82"/>
    </row>
    <row r="119" spans="1:105" s="1" customFormat="1" ht="24" customHeight="1" x14ac:dyDescent="0.35">
      <c r="A119" s="3"/>
      <c r="B119" s="11"/>
      <c r="C119" s="11"/>
      <c r="D119" s="31"/>
      <c r="E119" s="31"/>
      <c r="F119" s="31"/>
      <c r="G119" s="31"/>
      <c r="H119" s="11"/>
      <c r="I119" s="11"/>
      <c r="J119" s="3"/>
      <c r="K119" s="12"/>
      <c r="L119" s="12"/>
      <c r="M119" s="12"/>
      <c r="O119" s="12"/>
      <c r="P119" s="12"/>
      <c r="Q119" s="12"/>
      <c r="S119" s="3"/>
      <c r="T119" s="3"/>
      <c r="U119" s="30"/>
      <c r="V119" s="43"/>
      <c r="W119" s="43"/>
      <c r="X119" s="43"/>
      <c r="Y119" s="43"/>
      <c r="Z119" s="43"/>
      <c r="AA119" s="43"/>
      <c r="AB119" s="43"/>
      <c r="AC119" s="43"/>
      <c r="AD119" s="43"/>
      <c r="AE119" s="34"/>
      <c r="AF119" s="97"/>
      <c r="AG119" s="34"/>
      <c r="AH119" s="43"/>
      <c r="AI119" s="43"/>
      <c r="AJ119" s="43"/>
      <c r="AK119" s="34"/>
      <c r="AL119" s="34"/>
      <c r="AM119" s="34"/>
      <c r="AN119" s="34"/>
      <c r="AO119" s="43"/>
      <c r="AP119" s="43"/>
      <c r="AQ119" s="43"/>
      <c r="AR119" s="43"/>
      <c r="AS119" s="43"/>
      <c r="AT119" s="43"/>
      <c r="AU119" s="43"/>
      <c r="AV119" s="43"/>
      <c r="AW119" s="43"/>
      <c r="AX119" s="34"/>
      <c r="AY119" s="17"/>
      <c r="AZ119" s="34"/>
      <c r="BA119" s="43"/>
      <c r="BB119" s="43"/>
      <c r="BC119" s="43"/>
      <c r="BD119" s="34"/>
      <c r="BE119" s="34"/>
      <c r="BF119" s="34"/>
      <c r="BG119" s="35"/>
      <c r="BH119" s="43"/>
      <c r="BI119" s="43"/>
      <c r="BJ119" s="43"/>
      <c r="BK119" s="43"/>
      <c r="BL119" s="43"/>
      <c r="BM119" s="43"/>
      <c r="BN119" s="43"/>
      <c r="BO119" s="43"/>
      <c r="BP119" s="43"/>
      <c r="BQ119" s="34"/>
      <c r="BR119" s="34"/>
      <c r="BS119" s="34"/>
      <c r="BT119" s="43"/>
      <c r="BU119" s="43"/>
      <c r="BV119" s="43"/>
      <c r="BW119" s="34"/>
      <c r="BX119" s="34"/>
      <c r="BY119" s="34"/>
      <c r="BZ119" s="35"/>
      <c r="CA119" s="43"/>
      <c r="CB119" s="43"/>
      <c r="CC119" s="43"/>
      <c r="CD119" s="43"/>
      <c r="CE119" s="43"/>
      <c r="CF119" s="43"/>
      <c r="CG119" s="43"/>
      <c r="CH119" s="43"/>
      <c r="CI119" s="43"/>
      <c r="CJ119" s="34"/>
      <c r="CK119" s="34"/>
      <c r="CL119" s="34"/>
      <c r="CM119" s="43"/>
      <c r="CN119" s="43"/>
      <c r="CO119" s="43"/>
      <c r="CP119" s="34"/>
      <c r="CQ119" s="34"/>
      <c r="CR119" s="34"/>
      <c r="CS119" s="34"/>
      <c r="CT119" s="82"/>
      <c r="CU119" s="82"/>
      <c r="CV119" s="82"/>
      <c r="CW119" s="82"/>
      <c r="CX119" s="82"/>
      <c r="CY119" s="82"/>
      <c r="CZ119" s="82"/>
      <c r="DA119" s="82"/>
    </row>
    <row r="120" spans="1:105" s="1" customFormat="1" ht="24" customHeight="1" x14ac:dyDescent="0.35">
      <c r="A120" s="3"/>
      <c r="B120" s="11"/>
      <c r="C120" s="11"/>
      <c r="D120" s="31"/>
      <c r="E120" s="31"/>
      <c r="F120" s="31"/>
      <c r="G120" s="31"/>
      <c r="H120" s="11"/>
      <c r="I120" s="11"/>
      <c r="J120" s="3"/>
      <c r="K120" s="12"/>
      <c r="L120" s="12"/>
      <c r="M120" s="12"/>
      <c r="O120" s="12"/>
      <c r="P120" s="12"/>
      <c r="Q120" s="12"/>
      <c r="S120" s="3"/>
      <c r="T120" s="3"/>
      <c r="U120" s="30"/>
      <c r="V120" s="43"/>
      <c r="W120" s="43"/>
      <c r="X120" s="43"/>
      <c r="Y120" s="43"/>
      <c r="Z120" s="43"/>
      <c r="AA120" s="43"/>
      <c r="AB120" s="43"/>
      <c r="AC120" s="43"/>
      <c r="AD120" s="43"/>
      <c r="AE120" s="34"/>
      <c r="AF120" s="97"/>
      <c r="AG120" s="34"/>
      <c r="AH120" s="43"/>
      <c r="AI120" s="43"/>
      <c r="AJ120" s="43"/>
      <c r="AK120" s="34"/>
      <c r="AL120" s="34"/>
      <c r="AM120" s="34"/>
      <c r="AN120" s="34"/>
      <c r="AO120" s="43"/>
      <c r="AP120" s="43"/>
      <c r="AQ120" s="43"/>
      <c r="AR120" s="43"/>
      <c r="AS120" s="43"/>
      <c r="AT120" s="43"/>
      <c r="AU120" s="43"/>
      <c r="AV120" s="43"/>
      <c r="AW120" s="43"/>
      <c r="AX120" s="34"/>
      <c r="AY120" s="17"/>
      <c r="AZ120" s="34"/>
      <c r="BA120" s="43"/>
      <c r="BB120" s="43"/>
      <c r="BC120" s="43"/>
      <c r="BD120" s="34"/>
      <c r="BE120" s="34"/>
      <c r="BF120" s="34"/>
      <c r="BG120" s="35"/>
      <c r="BH120" s="43"/>
      <c r="BI120" s="43"/>
      <c r="BJ120" s="43"/>
      <c r="BK120" s="43"/>
      <c r="BL120" s="43"/>
      <c r="BM120" s="43"/>
      <c r="BN120" s="43"/>
      <c r="BO120" s="43"/>
      <c r="BP120" s="43"/>
      <c r="BQ120" s="34"/>
      <c r="BR120" s="34"/>
      <c r="BS120" s="34"/>
      <c r="BT120" s="43"/>
      <c r="BU120" s="43"/>
      <c r="BV120" s="43"/>
      <c r="BW120" s="34"/>
      <c r="BX120" s="34"/>
      <c r="BY120" s="34"/>
      <c r="BZ120" s="35"/>
      <c r="CA120" s="43"/>
      <c r="CB120" s="43"/>
      <c r="CC120" s="43"/>
      <c r="CD120" s="43"/>
      <c r="CE120" s="43"/>
      <c r="CF120" s="43"/>
      <c r="CG120" s="43"/>
      <c r="CH120" s="43"/>
      <c r="CI120" s="43"/>
      <c r="CJ120" s="34"/>
      <c r="CK120" s="34"/>
      <c r="CL120" s="34"/>
      <c r="CM120" s="43"/>
      <c r="CN120" s="43"/>
      <c r="CO120" s="43"/>
      <c r="CP120" s="34"/>
      <c r="CQ120" s="34"/>
      <c r="CR120" s="34"/>
      <c r="CS120" s="34"/>
      <c r="CT120" s="82"/>
      <c r="CU120" s="82"/>
      <c r="CV120" s="82"/>
      <c r="CW120" s="82"/>
      <c r="CX120" s="82"/>
      <c r="CY120" s="82"/>
      <c r="CZ120" s="82"/>
      <c r="DA120" s="82"/>
    </row>
    <row r="121" spans="1:105" s="1" customFormat="1" ht="24" customHeight="1" x14ac:dyDescent="0.35">
      <c r="A121" s="3"/>
      <c r="B121" s="11"/>
      <c r="C121" s="11"/>
      <c r="D121" s="31"/>
      <c r="E121" s="31"/>
      <c r="F121" s="31"/>
      <c r="G121" s="31"/>
      <c r="H121" s="11"/>
      <c r="I121" s="11"/>
      <c r="J121" s="3"/>
      <c r="K121" s="12"/>
      <c r="L121" s="12"/>
      <c r="M121" s="12"/>
      <c r="O121" s="12"/>
      <c r="P121" s="12"/>
      <c r="Q121" s="12"/>
      <c r="S121" s="3"/>
      <c r="T121" s="3"/>
      <c r="U121" s="30"/>
      <c r="V121" s="43"/>
      <c r="W121" s="43"/>
      <c r="X121" s="43"/>
      <c r="Y121" s="43"/>
      <c r="Z121" s="43"/>
      <c r="AA121" s="43"/>
      <c r="AB121" s="43"/>
      <c r="AC121" s="43"/>
      <c r="AD121" s="43"/>
      <c r="AE121" s="34"/>
      <c r="AF121" s="97"/>
      <c r="AG121" s="34"/>
      <c r="AH121" s="43"/>
      <c r="AI121" s="43"/>
      <c r="AJ121" s="43"/>
      <c r="AK121" s="34"/>
      <c r="AL121" s="34"/>
      <c r="AM121" s="34"/>
      <c r="AN121" s="34"/>
      <c r="AO121" s="43"/>
      <c r="AP121" s="43"/>
      <c r="AQ121" s="43"/>
      <c r="AR121" s="43"/>
      <c r="AS121" s="43"/>
      <c r="AT121" s="43"/>
      <c r="AU121" s="43"/>
      <c r="AV121" s="43"/>
      <c r="AW121" s="43"/>
      <c r="AX121" s="34"/>
      <c r="AY121" s="17"/>
      <c r="AZ121" s="34"/>
      <c r="BA121" s="43"/>
      <c r="BB121" s="43"/>
      <c r="BC121" s="43"/>
      <c r="BD121" s="34"/>
      <c r="BE121" s="34"/>
      <c r="BF121" s="34"/>
      <c r="BG121" s="35"/>
      <c r="BH121" s="43"/>
      <c r="BI121" s="43"/>
      <c r="BJ121" s="43"/>
      <c r="BK121" s="43"/>
      <c r="BL121" s="43"/>
      <c r="BM121" s="43"/>
      <c r="BN121" s="43"/>
      <c r="BO121" s="43"/>
      <c r="BP121" s="43"/>
      <c r="BQ121" s="34"/>
      <c r="BR121" s="34"/>
      <c r="BS121" s="34"/>
      <c r="BT121" s="43"/>
      <c r="BU121" s="43"/>
      <c r="BV121" s="43"/>
      <c r="BW121" s="34"/>
      <c r="BX121" s="34"/>
      <c r="BY121" s="34"/>
      <c r="BZ121" s="35"/>
      <c r="CA121" s="43"/>
      <c r="CB121" s="43"/>
      <c r="CC121" s="43"/>
      <c r="CD121" s="43"/>
      <c r="CE121" s="43"/>
      <c r="CF121" s="43"/>
      <c r="CG121" s="43"/>
      <c r="CH121" s="43"/>
      <c r="CI121" s="43"/>
      <c r="CJ121" s="34"/>
      <c r="CK121" s="34"/>
      <c r="CL121" s="34"/>
      <c r="CM121" s="43"/>
      <c r="CN121" s="43"/>
      <c r="CO121" s="43"/>
      <c r="CP121" s="34"/>
      <c r="CQ121" s="34"/>
      <c r="CR121" s="34"/>
      <c r="CS121" s="34"/>
      <c r="CT121" s="82"/>
      <c r="CU121" s="82"/>
      <c r="CV121" s="82"/>
      <c r="CW121" s="82"/>
      <c r="CX121" s="82"/>
      <c r="CY121" s="82"/>
      <c r="CZ121" s="82"/>
      <c r="DA121" s="82"/>
    </row>
    <row r="122" spans="1:105" s="1" customFormat="1" ht="24" customHeight="1" x14ac:dyDescent="0.35">
      <c r="A122" s="3"/>
      <c r="B122" s="11"/>
      <c r="C122" s="11"/>
      <c r="D122" s="31"/>
      <c r="E122" s="31"/>
      <c r="F122" s="31"/>
      <c r="G122" s="31"/>
      <c r="H122" s="11"/>
      <c r="I122" s="11"/>
      <c r="J122" s="3"/>
      <c r="K122" s="12"/>
      <c r="L122" s="12"/>
      <c r="M122" s="12"/>
      <c r="O122" s="12"/>
      <c r="P122" s="12"/>
      <c r="Q122" s="12"/>
      <c r="S122" s="3"/>
      <c r="T122" s="3"/>
      <c r="U122" s="30"/>
      <c r="V122" s="43"/>
      <c r="W122" s="43"/>
      <c r="X122" s="43"/>
      <c r="Y122" s="43"/>
      <c r="Z122" s="43"/>
      <c r="AA122" s="43"/>
      <c r="AB122" s="43"/>
      <c r="AC122" s="43"/>
      <c r="AD122" s="43"/>
      <c r="AE122" s="34"/>
      <c r="AF122" s="97"/>
      <c r="AG122" s="34"/>
      <c r="AH122" s="43"/>
      <c r="AI122" s="43"/>
      <c r="AJ122" s="43"/>
      <c r="AK122" s="34"/>
      <c r="AL122" s="34"/>
      <c r="AM122" s="34"/>
      <c r="AN122" s="34"/>
      <c r="AO122" s="43"/>
      <c r="AP122" s="43"/>
      <c r="AQ122" s="43"/>
      <c r="AR122" s="43"/>
      <c r="AS122" s="43"/>
      <c r="AT122" s="43"/>
      <c r="AU122" s="43"/>
      <c r="AV122" s="43"/>
      <c r="AW122" s="43"/>
      <c r="AX122" s="34"/>
      <c r="AY122" s="17"/>
      <c r="AZ122" s="34"/>
      <c r="BA122" s="43"/>
      <c r="BB122" s="43"/>
      <c r="BC122" s="43"/>
      <c r="BD122" s="34"/>
      <c r="BE122" s="34"/>
      <c r="BF122" s="34"/>
      <c r="BG122" s="35"/>
      <c r="BH122" s="43"/>
      <c r="BI122" s="43"/>
      <c r="BJ122" s="43"/>
      <c r="BK122" s="43"/>
      <c r="BL122" s="43"/>
      <c r="BM122" s="43"/>
      <c r="BN122" s="43"/>
      <c r="BO122" s="43"/>
      <c r="BP122" s="43"/>
      <c r="BQ122" s="34"/>
      <c r="BR122" s="34"/>
      <c r="BS122" s="34"/>
      <c r="BT122" s="43"/>
      <c r="BU122" s="43"/>
      <c r="BV122" s="43"/>
      <c r="BW122" s="34"/>
      <c r="BX122" s="34"/>
      <c r="BY122" s="34"/>
      <c r="BZ122" s="35"/>
      <c r="CA122" s="43"/>
      <c r="CB122" s="43"/>
      <c r="CC122" s="43"/>
      <c r="CD122" s="43"/>
      <c r="CE122" s="43"/>
      <c r="CF122" s="43"/>
      <c r="CG122" s="43"/>
      <c r="CH122" s="43"/>
      <c r="CI122" s="43"/>
      <c r="CJ122" s="34"/>
      <c r="CK122" s="34"/>
      <c r="CL122" s="34"/>
      <c r="CM122" s="43"/>
      <c r="CN122" s="43"/>
      <c r="CO122" s="43"/>
      <c r="CP122" s="34"/>
      <c r="CQ122" s="34"/>
      <c r="CR122" s="34"/>
      <c r="CS122" s="34"/>
      <c r="CT122" s="82"/>
      <c r="CU122" s="82"/>
      <c r="CV122" s="82"/>
      <c r="CW122" s="82"/>
      <c r="CX122" s="82"/>
      <c r="CY122" s="82"/>
      <c r="CZ122" s="82"/>
      <c r="DA122" s="82"/>
    </row>
    <row r="123" spans="1:105" s="1" customFormat="1" ht="24" customHeight="1" x14ac:dyDescent="0.35">
      <c r="A123" s="3"/>
      <c r="B123" s="11"/>
      <c r="C123" s="11"/>
      <c r="D123" s="31"/>
      <c r="E123" s="31"/>
      <c r="F123" s="31"/>
      <c r="G123" s="31"/>
      <c r="H123" s="11"/>
      <c r="I123" s="11"/>
      <c r="J123" s="3"/>
      <c r="K123" s="12"/>
      <c r="L123" s="12"/>
      <c r="M123" s="12"/>
      <c r="O123" s="12"/>
      <c r="P123" s="12"/>
      <c r="Q123" s="12"/>
      <c r="S123" s="3"/>
      <c r="T123" s="3"/>
      <c r="U123" s="30"/>
      <c r="V123" s="43"/>
      <c r="W123" s="43"/>
      <c r="X123" s="43"/>
      <c r="Y123" s="43"/>
      <c r="Z123" s="43"/>
      <c r="AA123" s="43"/>
      <c r="AB123" s="43"/>
      <c r="AC123" s="43"/>
      <c r="AD123" s="43"/>
      <c r="AE123" s="34"/>
      <c r="AF123" s="97"/>
      <c r="AG123" s="34"/>
      <c r="AH123" s="43"/>
      <c r="AI123" s="43"/>
      <c r="AJ123" s="43"/>
      <c r="AK123" s="34"/>
      <c r="AL123" s="34"/>
      <c r="AM123" s="34"/>
      <c r="AN123" s="34"/>
      <c r="AO123" s="43"/>
      <c r="AP123" s="43"/>
      <c r="AQ123" s="43"/>
      <c r="AR123" s="43"/>
      <c r="AS123" s="43"/>
      <c r="AT123" s="43"/>
      <c r="AU123" s="43"/>
      <c r="AV123" s="43"/>
      <c r="AW123" s="43"/>
      <c r="AX123" s="34"/>
      <c r="AY123" s="17"/>
      <c r="AZ123" s="34"/>
      <c r="BA123" s="43"/>
      <c r="BB123" s="43"/>
      <c r="BC123" s="43"/>
      <c r="BD123" s="34"/>
      <c r="BE123" s="34"/>
      <c r="BF123" s="34"/>
      <c r="BG123" s="35"/>
      <c r="BH123" s="43"/>
      <c r="BI123" s="43"/>
      <c r="BJ123" s="43"/>
      <c r="BK123" s="43"/>
      <c r="BL123" s="43"/>
      <c r="BM123" s="43"/>
      <c r="BN123" s="43"/>
      <c r="BO123" s="43"/>
      <c r="BP123" s="43"/>
      <c r="BQ123" s="34"/>
      <c r="BR123" s="34"/>
      <c r="BS123" s="34"/>
      <c r="BT123" s="43"/>
      <c r="BU123" s="43"/>
      <c r="BV123" s="43"/>
      <c r="BW123" s="34"/>
      <c r="BX123" s="34"/>
      <c r="BY123" s="34"/>
      <c r="BZ123" s="35"/>
      <c r="CA123" s="43"/>
      <c r="CB123" s="43"/>
      <c r="CC123" s="43"/>
      <c r="CD123" s="43"/>
      <c r="CE123" s="43"/>
      <c r="CF123" s="43"/>
      <c r="CG123" s="43"/>
      <c r="CH123" s="43"/>
      <c r="CI123" s="43"/>
      <c r="CJ123" s="34"/>
      <c r="CK123" s="34"/>
      <c r="CL123" s="34"/>
      <c r="CM123" s="43"/>
      <c r="CN123" s="43"/>
      <c r="CO123" s="43"/>
      <c r="CP123" s="34"/>
      <c r="CQ123" s="34"/>
      <c r="CR123" s="34"/>
      <c r="CS123" s="34"/>
      <c r="CT123" s="82"/>
      <c r="CU123" s="82"/>
      <c r="CV123" s="82"/>
      <c r="CW123" s="82"/>
      <c r="CX123" s="82"/>
      <c r="CY123" s="82"/>
      <c r="CZ123" s="82"/>
      <c r="DA123" s="82"/>
    </row>
    <row r="124" spans="1:105" s="1" customFormat="1" ht="24" customHeight="1" x14ac:dyDescent="0.35">
      <c r="A124" s="3"/>
      <c r="B124" s="11"/>
      <c r="C124" s="11"/>
      <c r="D124" s="31"/>
      <c r="E124" s="31"/>
      <c r="F124" s="31"/>
      <c r="G124" s="31"/>
      <c r="H124" s="11"/>
      <c r="I124" s="11"/>
      <c r="J124" s="3"/>
      <c r="K124" s="12"/>
      <c r="L124" s="12"/>
      <c r="M124" s="12"/>
      <c r="O124" s="12"/>
      <c r="P124" s="12"/>
      <c r="Q124" s="12"/>
      <c r="S124" s="3"/>
      <c r="T124" s="3"/>
      <c r="U124" s="30"/>
      <c r="V124" s="43"/>
      <c r="W124" s="43"/>
      <c r="X124" s="43"/>
      <c r="Y124" s="43"/>
      <c r="Z124" s="43"/>
      <c r="AA124" s="43"/>
      <c r="AB124" s="43"/>
      <c r="AC124" s="43"/>
      <c r="AD124" s="43"/>
      <c r="AE124" s="34"/>
      <c r="AF124" s="97"/>
      <c r="AG124" s="34"/>
      <c r="AH124" s="43"/>
      <c r="AI124" s="43"/>
      <c r="AJ124" s="43"/>
      <c r="AK124" s="34"/>
      <c r="AL124" s="34"/>
      <c r="AM124" s="34"/>
      <c r="AN124" s="34"/>
      <c r="AO124" s="43"/>
      <c r="AP124" s="43"/>
      <c r="AQ124" s="43"/>
      <c r="AR124" s="43"/>
      <c r="AS124" s="43"/>
      <c r="AT124" s="43"/>
      <c r="AU124" s="43"/>
      <c r="AV124" s="43"/>
      <c r="AW124" s="43"/>
      <c r="AX124" s="34"/>
      <c r="AY124" s="17"/>
      <c r="AZ124" s="34"/>
      <c r="BA124" s="43"/>
      <c r="BB124" s="43"/>
      <c r="BC124" s="43"/>
      <c r="BD124" s="34"/>
      <c r="BE124" s="34"/>
      <c r="BF124" s="34"/>
      <c r="BG124" s="35"/>
      <c r="BH124" s="43"/>
      <c r="BI124" s="43"/>
      <c r="BJ124" s="43"/>
      <c r="BK124" s="43"/>
      <c r="BL124" s="43"/>
      <c r="BM124" s="43"/>
      <c r="BN124" s="43"/>
      <c r="BO124" s="43"/>
      <c r="BP124" s="43"/>
      <c r="BQ124" s="34"/>
      <c r="BR124" s="34"/>
      <c r="BS124" s="34"/>
      <c r="BT124" s="43"/>
      <c r="BU124" s="43"/>
      <c r="BV124" s="43"/>
      <c r="BW124" s="34"/>
      <c r="BX124" s="34"/>
      <c r="BY124" s="34"/>
      <c r="BZ124" s="35"/>
      <c r="CA124" s="43"/>
      <c r="CB124" s="43"/>
      <c r="CC124" s="43"/>
      <c r="CD124" s="43"/>
      <c r="CE124" s="43"/>
      <c r="CF124" s="43"/>
      <c r="CG124" s="43"/>
      <c r="CH124" s="43"/>
      <c r="CI124" s="43"/>
      <c r="CJ124" s="34"/>
      <c r="CK124" s="34"/>
      <c r="CL124" s="34"/>
      <c r="CM124" s="43"/>
      <c r="CN124" s="43"/>
      <c r="CO124" s="43"/>
      <c r="CP124" s="34"/>
      <c r="CQ124" s="34"/>
      <c r="CR124" s="34"/>
      <c r="CS124" s="34"/>
      <c r="CT124" s="82"/>
      <c r="CU124" s="82"/>
      <c r="CV124" s="82"/>
      <c r="CW124" s="82"/>
      <c r="CX124" s="82"/>
      <c r="CY124" s="82"/>
      <c r="CZ124" s="82"/>
      <c r="DA124" s="82"/>
    </row>
    <row r="125" spans="1:105" s="1" customFormat="1" ht="24" customHeight="1" x14ac:dyDescent="0.35">
      <c r="A125" s="3"/>
      <c r="B125" s="11"/>
      <c r="C125" s="11"/>
      <c r="D125" s="31"/>
      <c r="E125" s="31"/>
      <c r="F125" s="31"/>
      <c r="G125" s="31"/>
      <c r="H125" s="11"/>
      <c r="I125" s="11"/>
      <c r="J125" s="3"/>
      <c r="K125" s="12"/>
      <c r="L125" s="12"/>
      <c r="M125" s="12"/>
      <c r="O125" s="12"/>
      <c r="P125" s="12"/>
      <c r="Q125" s="12"/>
      <c r="S125" s="3"/>
      <c r="T125" s="3"/>
      <c r="U125" s="30"/>
      <c r="V125" s="43"/>
      <c r="W125" s="43"/>
      <c r="X125" s="43"/>
      <c r="Y125" s="43"/>
      <c r="Z125" s="43"/>
      <c r="AA125" s="43"/>
      <c r="AB125" s="43"/>
      <c r="AC125" s="43"/>
      <c r="AD125" s="43"/>
      <c r="AE125" s="34"/>
      <c r="AF125" s="97"/>
      <c r="AG125" s="34"/>
      <c r="AH125" s="43"/>
      <c r="AI125" s="43"/>
      <c r="AJ125" s="43"/>
      <c r="AK125" s="34"/>
      <c r="AL125" s="34"/>
      <c r="AM125" s="34"/>
      <c r="AN125" s="34"/>
      <c r="AO125" s="43"/>
      <c r="AP125" s="43"/>
      <c r="AQ125" s="43"/>
      <c r="AR125" s="43"/>
      <c r="AS125" s="43"/>
      <c r="AT125" s="43"/>
      <c r="AU125" s="43"/>
      <c r="AV125" s="43"/>
      <c r="AW125" s="43"/>
      <c r="AX125" s="34"/>
      <c r="AY125" s="17"/>
      <c r="AZ125" s="34"/>
      <c r="BA125" s="43"/>
      <c r="BB125" s="43"/>
      <c r="BC125" s="43"/>
      <c r="BD125" s="34"/>
      <c r="BE125" s="34"/>
      <c r="BF125" s="34"/>
      <c r="BG125" s="35"/>
      <c r="BH125" s="43"/>
      <c r="BI125" s="43"/>
      <c r="BJ125" s="43"/>
      <c r="BK125" s="43"/>
      <c r="BL125" s="43"/>
      <c r="BM125" s="43"/>
      <c r="BN125" s="43"/>
      <c r="BO125" s="43"/>
      <c r="BP125" s="43"/>
      <c r="BQ125" s="34"/>
      <c r="BR125" s="34"/>
      <c r="BS125" s="34"/>
      <c r="BT125" s="43"/>
      <c r="BU125" s="43"/>
      <c r="BV125" s="43"/>
      <c r="BW125" s="34"/>
      <c r="BX125" s="34"/>
      <c r="BY125" s="34"/>
      <c r="BZ125" s="35"/>
      <c r="CA125" s="43"/>
      <c r="CB125" s="43"/>
      <c r="CC125" s="43"/>
      <c r="CD125" s="43"/>
      <c r="CE125" s="43"/>
      <c r="CF125" s="43"/>
      <c r="CG125" s="43"/>
      <c r="CH125" s="43"/>
      <c r="CI125" s="43"/>
      <c r="CJ125" s="34"/>
      <c r="CK125" s="34"/>
      <c r="CL125" s="34"/>
      <c r="CM125" s="43"/>
      <c r="CN125" s="43"/>
      <c r="CO125" s="43"/>
      <c r="CP125" s="34"/>
      <c r="CQ125" s="34"/>
      <c r="CR125" s="34"/>
      <c r="CS125" s="34"/>
      <c r="CT125" s="82"/>
      <c r="CU125" s="82"/>
      <c r="CV125" s="82"/>
      <c r="CW125" s="82"/>
      <c r="CX125" s="82"/>
      <c r="CY125" s="82"/>
      <c r="CZ125" s="82"/>
      <c r="DA125" s="82"/>
    </row>
    <row r="126" spans="1:105" s="1" customFormat="1" ht="24" customHeight="1" x14ac:dyDescent="0.35">
      <c r="A126" s="3"/>
      <c r="B126" s="11"/>
      <c r="C126" s="11"/>
      <c r="D126" s="31"/>
      <c r="E126" s="31"/>
      <c r="F126" s="31"/>
      <c r="G126" s="31"/>
      <c r="H126" s="11"/>
      <c r="I126" s="11"/>
      <c r="J126" s="3"/>
      <c r="K126" s="12"/>
      <c r="L126" s="12"/>
      <c r="M126" s="12"/>
      <c r="O126" s="12"/>
      <c r="P126" s="12"/>
      <c r="Q126" s="12"/>
      <c r="S126" s="3"/>
      <c r="T126" s="3"/>
      <c r="U126" s="30"/>
      <c r="V126" s="43"/>
      <c r="W126" s="43"/>
      <c r="X126" s="43"/>
      <c r="Y126" s="43"/>
      <c r="Z126" s="43"/>
      <c r="AA126" s="43"/>
      <c r="AB126" s="43"/>
      <c r="AC126" s="43"/>
      <c r="AD126" s="43"/>
      <c r="AE126" s="34"/>
      <c r="AF126" s="97"/>
      <c r="AG126" s="34"/>
      <c r="AH126" s="43"/>
      <c r="AI126" s="43"/>
      <c r="AJ126" s="43"/>
      <c r="AK126" s="34"/>
      <c r="AL126" s="34"/>
      <c r="AM126" s="34"/>
      <c r="AN126" s="34"/>
      <c r="AO126" s="43"/>
      <c r="AP126" s="43"/>
      <c r="AQ126" s="43"/>
      <c r="AR126" s="43"/>
      <c r="AS126" s="43"/>
      <c r="AT126" s="43"/>
      <c r="AU126" s="43"/>
      <c r="AV126" s="43"/>
      <c r="AW126" s="43"/>
      <c r="AX126" s="34"/>
      <c r="AY126" s="17"/>
      <c r="AZ126" s="34"/>
      <c r="BA126" s="43"/>
      <c r="BB126" s="43"/>
      <c r="BC126" s="43"/>
      <c r="BD126" s="34"/>
      <c r="BE126" s="34"/>
      <c r="BF126" s="34"/>
      <c r="BG126" s="35"/>
      <c r="BH126" s="43"/>
      <c r="BI126" s="43"/>
      <c r="BJ126" s="43"/>
      <c r="BK126" s="43"/>
      <c r="BL126" s="43"/>
      <c r="BM126" s="43"/>
      <c r="BN126" s="43"/>
      <c r="BO126" s="43"/>
      <c r="BP126" s="43"/>
      <c r="BQ126" s="34"/>
      <c r="BR126" s="34"/>
      <c r="BS126" s="34"/>
      <c r="BT126" s="43"/>
      <c r="BU126" s="43"/>
      <c r="BV126" s="43"/>
      <c r="BW126" s="34"/>
      <c r="BX126" s="34"/>
      <c r="BY126" s="34"/>
      <c r="BZ126" s="35"/>
      <c r="CA126" s="43"/>
      <c r="CB126" s="43"/>
      <c r="CC126" s="43"/>
      <c r="CD126" s="43"/>
      <c r="CE126" s="43"/>
      <c r="CF126" s="43"/>
      <c r="CG126" s="43"/>
      <c r="CH126" s="43"/>
      <c r="CI126" s="43"/>
      <c r="CJ126" s="34"/>
      <c r="CK126" s="34"/>
      <c r="CL126" s="34"/>
      <c r="CM126" s="43"/>
      <c r="CN126" s="43"/>
      <c r="CO126" s="43"/>
      <c r="CP126" s="34"/>
      <c r="CQ126" s="34"/>
      <c r="CR126" s="34"/>
      <c r="CS126" s="34"/>
      <c r="CT126" s="82"/>
      <c r="CU126" s="82"/>
      <c r="CV126" s="82"/>
      <c r="CW126" s="82"/>
      <c r="CX126" s="82"/>
      <c r="CY126" s="82"/>
      <c r="CZ126" s="82"/>
      <c r="DA126" s="82"/>
    </row>
    <row r="127" spans="1:105" s="1" customFormat="1" ht="24" customHeight="1" x14ac:dyDescent="0.35">
      <c r="A127" s="3"/>
      <c r="B127" s="11"/>
      <c r="C127" s="11"/>
      <c r="D127" s="31"/>
      <c r="E127" s="31"/>
      <c r="F127" s="31"/>
      <c r="G127" s="31"/>
      <c r="H127" s="11"/>
      <c r="I127" s="11"/>
      <c r="J127" s="3"/>
      <c r="K127" s="12"/>
      <c r="L127" s="12"/>
      <c r="M127" s="12"/>
      <c r="O127" s="12"/>
      <c r="P127" s="12"/>
      <c r="Q127" s="12"/>
      <c r="S127" s="3"/>
      <c r="T127" s="3"/>
      <c r="U127" s="30"/>
      <c r="V127" s="43"/>
      <c r="W127" s="43"/>
      <c r="X127" s="43"/>
      <c r="Y127" s="43"/>
      <c r="Z127" s="43"/>
      <c r="AA127" s="43"/>
      <c r="AB127" s="43"/>
      <c r="AC127" s="43"/>
      <c r="AD127" s="43"/>
      <c r="AE127" s="34"/>
      <c r="AF127" s="97"/>
      <c r="AG127" s="34"/>
      <c r="AH127" s="43"/>
      <c r="AI127" s="43"/>
      <c r="AJ127" s="43"/>
      <c r="AK127" s="34"/>
      <c r="AL127" s="34"/>
      <c r="AM127" s="34"/>
      <c r="AN127" s="34"/>
      <c r="AO127" s="43"/>
      <c r="AP127" s="43"/>
      <c r="AQ127" s="43"/>
      <c r="AR127" s="43"/>
      <c r="AS127" s="43"/>
      <c r="AT127" s="43"/>
      <c r="AU127" s="43"/>
      <c r="AV127" s="43"/>
      <c r="AW127" s="43"/>
      <c r="AX127" s="34"/>
      <c r="AY127" s="17"/>
      <c r="AZ127" s="34"/>
      <c r="BA127" s="43"/>
      <c r="BB127" s="43"/>
      <c r="BC127" s="43"/>
      <c r="BD127" s="34"/>
      <c r="BE127" s="34"/>
      <c r="BF127" s="34"/>
      <c r="BG127" s="35"/>
      <c r="BH127" s="43"/>
      <c r="BI127" s="43"/>
      <c r="BJ127" s="43"/>
      <c r="BK127" s="43"/>
      <c r="BL127" s="43"/>
      <c r="BM127" s="43"/>
      <c r="BN127" s="43"/>
      <c r="BO127" s="43"/>
      <c r="BP127" s="43"/>
      <c r="BQ127" s="34"/>
      <c r="BR127" s="34"/>
      <c r="BS127" s="34"/>
      <c r="BT127" s="43"/>
      <c r="BU127" s="43"/>
      <c r="BV127" s="43"/>
      <c r="BW127" s="34"/>
      <c r="BX127" s="34"/>
      <c r="BY127" s="34"/>
      <c r="BZ127" s="35"/>
      <c r="CA127" s="43"/>
      <c r="CB127" s="43"/>
      <c r="CC127" s="43"/>
      <c r="CD127" s="43"/>
      <c r="CE127" s="43"/>
      <c r="CF127" s="43"/>
      <c r="CG127" s="43"/>
      <c r="CH127" s="43"/>
      <c r="CI127" s="43"/>
      <c r="CJ127" s="34"/>
      <c r="CK127" s="34"/>
      <c r="CL127" s="34"/>
      <c r="CM127" s="43"/>
      <c r="CN127" s="43"/>
      <c r="CO127" s="43"/>
      <c r="CP127" s="34"/>
      <c r="CQ127" s="34"/>
      <c r="CR127" s="34"/>
      <c r="CS127" s="34"/>
      <c r="CT127" s="82"/>
      <c r="CU127" s="82"/>
      <c r="CV127" s="82"/>
      <c r="CW127" s="82"/>
      <c r="CX127" s="82"/>
      <c r="CY127" s="82"/>
      <c r="CZ127" s="82"/>
      <c r="DA127" s="82"/>
    </row>
    <row r="128" spans="1:105" s="1" customFormat="1" ht="24" customHeight="1" x14ac:dyDescent="0.35">
      <c r="A128" s="3"/>
      <c r="B128" s="11"/>
      <c r="C128" s="11"/>
      <c r="D128" s="31"/>
      <c r="E128" s="31"/>
      <c r="F128" s="31"/>
      <c r="G128" s="31"/>
      <c r="H128" s="11"/>
      <c r="I128" s="11"/>
      <c r="J128" s="3"/>
      <c r="K128" s="12"/>
      <c r="L128" s="12"/>
      <c r="M128" s="12"/>
      <c r="O128" s="12"/>
      <c r="P128" s="12"/>
      <c r="Q128" s="12"/>
      <c r="S128" s="3"/>
      <c r="T128" s="3"/>
      <c r="U128" s="30"/>
      <c r="V128" s="43"/>
      <c r="W128" s="43"/>
      <c r="X128" s="43"/>
      <c r="Y128" s="43"/>
      <c r="Z128" s="43"/>
      <c r="AA128" s="43"/>
      <c r="AB128" s="43"/>
      <c r="AC128" s="43"/>
      <c r="AD128" s="43"/>
      <c r="AE128" s="34"/>
      <c r="AF128" s="97"/>
      <c r="AG128" s="34"/>
      <c r="AH128" s="43"/>
      <c r="AI128" s="43"/>
      <c r="AJ128" s="43"/>
      <c r="AK128" s="34"/>
      <c r="AL128" s="34"/>
      <c r="AM128" s="34"/>
      <c r="AN128" s="34"/>
      <c r="AO128" s="43"/>
      <c r="AP128" s="43"/>
      <c r="AQ128" s="43"/>
      <c r="AR128" s="43"/>
      <c r="AS128" s="43"/>
      <c r="AT128" s="43"/>
      <c r="AU128" s="43"/>
      <c r="AV128" s="43"/>
      <c r="AW128" s="43"/>
      <c r="AX128" s="34"/>
      <c r="AY128" s="17"/>
      <c r="AZ128" s="34"/>
      <c r="BA128" s="43"/>
      <c r="BB128" s="43"/>
      <c r="BC128" s="43"/>
      <c r="BD128" s="34"/>
      <c r="BE128" s="34"/>
      <c r="BF128" s="34"/>
      <c r="BG128" s="35"/>
      <c r="BH128" s="43"/>
      <c r="BI128" s="43"/>
      <c r="BJ128" s="43"/>
      <c r="BK128" s="43"/>
      <c r="BL128" s="43"/>
      <c r="BM128" s="43"/>
      <c r="BN128" s="43"/>
      <c r="BO128" s="43"/>
      <c r="BP128" s="43"/>
      <c r="BQ128" s="34"/>
      <c r="BR128" s="34"/>
      <c r="BS128" s="34"/>
      <c r="BT128" s="43"/>
      <c r="BU128" s="43"/>
      <c r="BV128" s="43"/>
      <c r="BW128" s="34"/>
      <c r="BX128" s="34"/>
      <c r="BY128" s="34"/>
      <c r="BZ128" s="35"/>
      <c r="CA128" s="43"/>
      <c r="CB128" s="43"/>
      <c r="CC128" s="43"/>
      <c r="CD128" s="43"/>
      <c r="CE128" s="43"/>
      <c r="CF128" s="43"/>
      <c r="CG128" s="43"/>
      <c r="CH128" s="43"/>
      <c r="CI128" s="43"/>
      <c r="CJ128" s="34"/>
      <c r="CK128" s="34"/>
      <c r="CL128" s="34"/>
      <c r="CM128" s="43"/>
      <c r="CN128" s="43"/>
      <c r="CO128" s="43"/>
      <c r="CP128" s="34"/>
      <c r="CQ128" s="34"/>
      <c r="CR128" s="34"/>
      <c r="CS128" s="34"/>
      <c r="CT128" s="82"/>
      <c r="CU128" s="82"/>
      <c r="CV128" s="82"/>
      <c r="CW128" s="82"/>
      <c r="CX128" s="82"/>
      <c r="CY128" s="82"/>
      <c r="CZ128" s="82"/>
      <c r="DA128" s="82"/>
    </row>
    <row r="129" spans="1:105" s="1" customFormat="1" ht="24" customHeight="1" x14ac:dyDescent="0.35">
      <c r="A129" s="3"/>
      <c r="B129" s="11"/>
      <c r="C129" s="11"/>
      <c r="D129" s="31"/>
      <c r="E129" s="31"/>
      <c r="F129" s="31"/>
      <c r="G129" s="31"/>
      <c r="H129" s="11"/>
      <c r="I129" s="11"/>
      <c r="J129" s="3"/>
      <c r="K129" s="12"/>
      <c r="L129" s="12"/>
      <c r="M129" s="12"/>
      <c r="O129" s="12"/>
      <c r="P129" s="12"/>
      <c r="Q129" s="12"/>
      <c r="S129" s="3"/>
      <c r="T129" s="3"/>
      <c r="U129" s="30"/>
      <c r="V129" s="43"/>
      <c r="W129" s="43"/>
      <c r="X129" s="43"/>
      <c r="Y129" s="43"/>
      <c r="Z129" s="43"/>
      <c r="AA129" s="43"/>
      <c r="AB129" s="43"/>
      <c r="AC129" s="43"/>
      <c r="AD129" s="43"/>
      <c r="AE129" s="34"/>
      <c r="AF129" s="97"/>
      <c r="AG129" s="34"/>
      <c r="AH129" s="43"/>
      <c r="AI129" s="43"/>
      <c r="AJ129" s="43"/>
      <c r="AK129" s="34"/>
      <c r="AL129" s="34"/>
      <c r="AM129" s="34"/>
      <c r="AN129" s="34"/>
      <c r="AO129" s="43"/>
      <c r="AP129" s="43"/>
      <c r="AQ129" s="43"/>
      <c r="AR129" s="43"/>
      <c r="AS129" s="43"/>
      <c r="AT129" s="43"/>
      <c r="AU129" s="43"/>
      <c r="AV129" s="43"/>
      <c r="AW129" s="43"/>
      <c r="AX129" s="34"/>
      <c r="AY129" s="17"/>
      <c r="AZ129" s="34"/>
      <c r="BA129" s="43"/>
      <c r="BB129" s="43"/>
      <c r="BC129" s="43"/>
      <c r="BD129" s="34"/>
      <c r="BE129" s="34"/>
      <c r="BF129" s="34"/>
      <c r="BG129" s="35"/>
      <c r="BH129" s="43"/>
      <c r="BI129" s="43"/>
      <c r="BJ129" s="43"/>
      <c r="BK129" s="43"/>
      <c r="BL129" s="43"/>
      <c r="BM129" s="43"/>
      <c r="BN129" s="43"/>
      <c r="BO129" s="43"/>
      <c r="BP129" s="43"/>
      <c r="BQ129" s="34"/>
      <c r="BR129" s="34"/>
      <c r="BS129" s="34"/>
      <c r="BT129" s="43"/>
      <c r="BU129" s="43"/>
      <c r="BV129" s="43"/>
      <c r="BW129" s="34"/>
      <c r="BX129" s="34"/>
      <c r="BY129" s="34"/>
      <c r="BZ129" s="35"/>
      <c r="CA129" s="43"/>
      <c r="CB129" s="43"/>
      <c r="CC129" s="43"/>
      <c r="CD129" s="43"/>
      <c r="CE129" s="43"/>
      <c r="CF129" s="43"/>
      <c r="CG129" s="43"/>
      <c r="CH129" s="43"/>
      <c r="CI129" s="43"/>
      <c r="CJ129" s="34"/>
      <c r="CK129" s="34"/>
      <c r="CL129" s="34"/>
      <c r="CM129" s="43"/>
      <c r="CN129" s="43"/>
      <c r="CO129" s="43"/>
      <c r="CP129" s="34"/>
      <c r="CQ129" s="34"/>
      <c r="CR129" s="34"/>
      <c r="CS129" s="34"/>
      <c r="CT129" s="82"/>
      <c r="CU129" s="82"/>
      <c r="CV129" s="82"/>
      <c r="CW129" s="82"/>
      <c r="CX129" s="82"/>
      <c r="CY129" s="82"/>
      <c r="CZ129" s="82"/>
      <c r="DA129" s="82"/>
    </row>
    <row r="130" spans="1:105" s="1" customFormat="1" ht="24" customHeight="1" x14ac:dyDescent="0.35">
      <c r="A130" s="3"/>
      <c r="B130" s="11"/>
      <c r="C130" s="11"/>
      <c r="D130" s="31"/>
      <c r="E130" s="31"/>
      <c r="F130" s="31"/>
      <c r="G130" s="31"/>
      <c r="H130" s="11"/>
      <c r="I130" s="11"/>
      <c r="J130" s="3"/>
      <c r="K130" s="12"/>
      <c r="L130" s="12"/>
      <c r="M130" s="12"/>
      <c r="O130" s="12"/>
      <c r="P130" s="12"/>
      <c r="Q130" s="12"/>
      <c r="S130" s="3"/>
      <c r="T130" s="3"/>
      <c r="U130" s="30"/>
      <c r="V130" s="43"/>
      <c r="W130" s="43"/>
      <c r="X130" s="43"/>
      <c r="Y130" s="43"/>
      <c r="Z130" s="43"/>
      <c r="AA130" s="43"/>
      <c r="AB130" s="43"/>
      <c r="AC130" s="43"/>
      <c r="AD130" s="43"/>
      <c r="AE130" s="34"/>
      <c r="AF130" s="97"/>
      <c r="AG130" s="34"/>
      <c r="AH130" s="43"/>
      <c r="AI130" s="43"/>
      <c r="AJ130" s="43"/>
      <c r="AK130" s="34"/>
      <c r="AL130" s="34"/>
      <c r="AM130" s="34"/>
      <c r="AN130" s="34"/>
      <c r="AO130" s="43"/>
      <c r="AP130" s="43"/>
      <c r="AQ130" s="43"/>
      <c r="AR130" s="43"/>
      <c r="AS130" s="43"/>
      <c r="AT130" s="43"/>
      <c r="AU130" s="43"/>
      <c r="AV130" s="43"/>
      <c r="AW130" s="43"/>
      <c r="AX130" s="34"/>
      <c r="AY130" s="17"/>
      <c r="AZ130" s="34"/>
      <c r="BA130" s="43"/>
      <c r="BB130" s="43"/>
      <c r="BC130" s="43"/>
      <c r="BD130" s="34"/>
      <c r="BE130" s="34"/>
      <c r="BF130" s="34"/>
      <c r="BG130" s="35"/>
      <c r="BH130" s="43"/>
      <c r="BI130" s="43"/>
      <c r="BJ130" s="43"/>
      <c r="BK130" s="43"/>
      <c r="BL130" s="43"/>
      <c r="BM130" s="43"/>
      <c r="BN130" s="43"/>
      <c r="BO130" s="43"/>
      <c r="BP130" s="43"/>
      <c r="BQ130" s="34"/>
      <c r="BR130" s="34"/>
      <c r="BS130" s="34"/>
      <c r="BT130" s="43"/>
      <c r="BU130" s="43"/>
      <c r="BV130" s="43"/>
      <c r="BW130" s="34"/>
      <c r="BX130" s="34"/>
      <c r="BY130" s="34"/>
      <c r="BZ130" s="35"/>
      <c r="CA130" s="43"/>
      <c r="CB130" s="43"/>
      <c r="CC130" s="43"/>
      <c r="CD130" s="43"/>
      <c r="CE130" s="43"/>
      <c r="CF130" s="43"/>
      <c r="CG130" s="43"/>
      <c r="CH130" s="43"/>
      <c r="CI130" s="43"/>
      <c r="CJ130" s="34"/>
      <c r="CK130" s="34"/>
      <c r="CL130" s="34"/>
      <c r="CM130" s="43"/>
      <c r="CN130" s="43"/>
      <c r="CO130" s="43"/>
      <c r="CP130" s="34"/>
      <c r="CQ130" s="34"/>
      <c r="CR130" s="34"/>
      <c r="CS130" s="34"/>
      <c r="CT130" s="82"/>
      <c r="CU130" s="82"/>
      <c r="CV130" s="82"/>
      <c r="CW130" s="82"/>
      <c r="CX130" s="82"/>
      <c r="CY130" s="82"/>
      <c r="CZ130" s="82"/>
      <c r="DA130" s="82"/>
    </row>
    <row r="131" spans="1:105" s="1" customFormat="1" ht="24" customHeight="1" x14ac:dyDescent="0.35">
      <c r="A131" s="3"/>
      <c r="B131" s="11"/>
      <c r="C131" s="11"/>
      <c r="D131" s="31"/>
      <c r="E131" s="31"/>
      <c r="F131" s="31"/>
      <c r="G131" s="31"/>
      <c r="H131" s="11"/>
      <c r="I131" s="11"/>
      <c r="J131" s="3"/>
      <c r="K131" s="12"/>
      <c r="L131" s="12"/>
      <c r="M131" s="12"/>
      <c r="O131" s="12"/>
      <c r="P131" s="12"/>
      <c r="Q131" s="12"/>
      <c r="S131" s="3"/>
      <c r="T131" s="3"/>
      <c r="U131" s="30"/>
      <c r="V131" s="43"/>
      <c r="W131" s="43"/>
      <c r="X131" s="43"/>
      <c r="Y131" s="43"/>
      <c r="Z131" s="43"/>
      <c r="AA131" s="43"/>
      <c r="AB131" s="43"/>
      <c r="AC131" s="43"/>
      <c r="AD131" s="43"/>
      <c r="AE131" s="34"/>
      <c r="AF131" s="97"/>
      <c r="AG131" s="34"/>
      <c r="AH131" s="43"/>
      <c r="AI131" s="43"/>
      <c r="AJ131" s="43"/>
      <c r="AK131" s="34"/>
      <c r="AL131" s="34"/>
      <c r="AM131" s="34"/>
      <c r="AN131" s="34"/>
      <c r="AO131" s="43"/>
      <c r="AP131" s="43"/>
      <c r="AQ131" s="43"/>
      <c r="AR131" s="43"/>
      <c r="AS131" s="43"/>
      <c r="AT131" s="43"/>
      <c r="AU131" s="43"/>
      <c r="AV131" s="43"/>
      <c r="AW131" s="43"/>
      <c r="AX131" s="34"/>
      <c r="AY131" s="17"/>
      <c r="AZ131" s="34"/>
      <c r="BA131" s="43"/>
      <c r="BB131" s="43"/>
      <c r="BC131" s="43"/>
      <c r="BD131" s="34"/>
      <c r="BE131" s="34"/>
      <c r="BF131" s="34"/>
      <c r="BG131" s="35"/>
      <c r="BH131" s="43"/>
      <c r="BI131" s="43"/>
      <c r="BJ131" s="43"/>
      <c r="BK131" s="43"/>
      <c r="BL131" s="43"/>
      <c r="BM131" s="43"/>
      <c r="BN131" s="43"/>
      <c r="BO131" s="43"/>
      <c r="BP131" s="43"/>
      <c r="BQ131" s="34"/>
      <c r="BR131" s="34"/>
      <c r="BS131" s="34"/>
      <c r="BT131" s="43"/>
      <c r="BU131" s="43"/>
      <c r="BV131" s="43"/>
      <c r="BW131" s="34"/>
      <c r="BX131" s="34"/>
      <c r="BY131" s="34"/>
      <c r="BZ131" s="35"/>
      <c r="CA131" s="43"/>
      <c r="CB131" s="43"/>
      <c r="CC131" s="43"/>
      <c r="CD131" s="43"/>
      <c r="CE131" s="43"/>
      <c r="CF131" s="43"/>
      <c r="CG131" s="43"/>
      <c r="CH131" s="43"/>
      <c r="CI131" s="43"/>
      <c r="CJ131" s="34"/>
      <c r="CK131" s="34"/>
      <c r="CL131" s="34"/>
      <c r="CM131" s="43"/>
      <c r="CN131" s="43"/>
      <c r="CO131" s="43"/>
      <c r="CP131" s="34"/>
      <c r="CQ131" s="34"/>
      <c r="CR131" s="34"/>
      <c r="CS131" s="34"/>
      <c r="CT131" s="82"/>
      <c r="CU131" s="82"/>
      <c r="CV131" s="82"/>
      <c r="CW131" s="82"/>
      <c r="CX131" s="82"/>
      <c r="CY131" s="82"/>
      <c r="CZ131" s="82"/>
      <c r="DA131" s="82"/>
    </row>
    <row r="132" spans="1:105" s="1" customFormat="1" ht="24" customHeight="1" x14ac:dyDescent="0.35">
      <c r="A132" s="3"/>
      <c r="B132" s="11"/>
      <c r="C132" s="11"/>
      <c r="D132" s="31"/>
      <c r="E132" s="31"/>
      <c r="F132" s="31"/>
      <c r="G132" s="31"/>
      <c r="H132" s="11"/>
      <c r="I132" s="11"/>
      <c r="J132" s="3"/>
      <c r="K132" s="12"/>
      <c r="L132" s="12"/>
      <c r="M132" s="12"/>
      <c r="O132" s="12"/>
      <c r="P132" s="12"/>
      <c r="Q132" s="12"/>
      <c r="S132" s="3"/>
      <c r="T132" s="3"/>
      <c r="U132" s="30"/>
      <c r="V132" s="43"/>
      <c r="W132" s="43"/>
      <c r="X132" s="43"/>
      <c r="Y132" s="43"/>
      <c r="Z132" s="43"/>
      <c r="AA132" s="43"/>
      <c r="AB132" s="43"/>
      <c r="AC132" s="43"/>
      <c r="AD132" s="43"/>
      <c r="AE132" s="34"/>
      <c r="AF132" s="97"/>
      <c r="AG132" s="34"/>
      <c r="AH132" s="43"/>
      <c r="AI132" s="43"/>
      <c r="AJ132" s="43"/>
      <c r="AK132" s="34"/>
      <c r="AL132" s="34"/>
      <c r="AM132" s="34"/>
      <c r="AN132" s="34"/>
      <c r="AO132" s="43"/>
      <c r="AP132" s="43"/>
      <c r="AQ132" s="43"/>
      <c r="AR132" s="43"/>
      <c r="AS132" s="43"/>
      <c r="AT132" s="43"/>
      <c r="AU132" s="43"/>
      <c r="AV132" s="43"/>
      <c r="AW132" s="43"/>
      <c r="AX132" s="34"/>
      <c r="AY132" s="17"/>
      <c r="AZ132" s="34"/>
      <c r="BA132" s="43"/>
      <c r="BB132" s="43"/>
      <c r="BC132" s="43"/>
      <c r="BD132" s="34"/>
      <c r="BE132" s="34"/>
      <c r="BF132" s="34"/>
      <c r="BG132" s="35"/>
      <c r="BH132" s="43"/>
      <c r="BI132" s="43"/>
      <c r="BJ132" s="43"/>
      <c r="BK132" s="43"/>
      <c r="BL132" s="43"/>
      <c r="BM132" s="43"/>
      <c r="BN132" s="43"/>
      <c r="BO132" s="43"/>
      <c r="BP132" s="43"/>
      <c r="BQ132" s="34"/>
      <c r="BR132" s="34"/>
      <c r="BS132" s="34"/>
      <c r="BT132" s="43"/>
      <c r="BU132" s="43"/>
      <c r="BV132" s="43"/>
      <c r="BW132" s="34"/>
      <c r="BX132" s="34"/>
      <c r="BY132" s="34"/>
      <c r="BZ132" s="35"/>
      <c r="CA132" s="43"/>
      <c r="CB132" s="43"/>
      <c r="CC132" s="43"/>
      <c r="CD132" s="43"/>
      <c r="CE132" s="43"/>
      <c r="CF132" s="43"/>
      <c r="CG132" s="43"/>
      <c r="CH132" s="43"/>
      <c r="CI132" s="43"/>
      <c r="CJ132" s="34"/>
      <c r="CK132" s="34"/>
      <c r="CL132" s="34"/>
      <c r="CM132" s="43"/>
      <c r="CN132" s="43"/>
      <c r="CO132" s="43"/>
      <c r="CP132" s="34"/>
      <c r="CQ132" s="34"/>
      <c r="CR132" s="34"/>
      <c r="CS132" s="34"/>
      <c r="CT132" s="82"/>
      <c r="CU132" s="82"/>
      <c r="CV132" s="82"/>
      <c r="CW132" s="82"/>
      <c r="CX132" s="82"/>
      <c r="CY132" s="82"/>
      <c r="CZ132" s="82"/>
      <c r="DA132" s="82"/>
    </row>
    <row r="133" spans="1:105" s="1" customFormat="1" ht="24" customHeight="1" x14ac:dyDescent="0.35">
      <c r="A133" s="3"/>
      <c r="B133" s="11"/>
      <c r="C133" s="11"/>
      <c r="D133" s="31"/>
      <c r="E133" s="31"/>
      <c r="F133" s="31"/>
      <c r="G133" s="31"/>
      <c r="H133" s="11"/>
      <c r="I133" s="11"/>
      <c r="J133" s="3"/>
      <c r="K133" s="12"/>
      <c r="L133" s="12"/>
      <c r="M133" s="12"/>
      <c r="O133" s="12"/>
      <c r="P133" s="12"/>
      <c r="Q133" s="12"/>
      <c r="S133" s="3"/>
      <c r="T133" s="3"/>
      <c r="U133" s="30"/>
      <c r="V133" s="43"/>
      <c r="W133" s="43"/>
      <c r="X133" s="43"/>
      <c r="Y133" s="43"/>
      <c r="Z133" s="43"/>
      <c r="AA133" s="43"/>
      <c r="AB133" s="43"/>
      <c r="AC133" s="43"/>
      <c r="AD133" s="43"/>
      <c r="AE133" s="34"/>
      <c r="AF133" s="97"/>
      <c r="AG133" s="34"/>
      <c r="AH133" s="43"/>
      <c r="AI133" s="43"/>
      <c r="AJ133" s="43"/>
      <c r="AK133" s="34"/>
      <c r="AL133" s="34"/>
      <c r="AM133" s="34"/>
      <c r="AN133" s="34"/>
      <c r="AO133" s="43"/>
      <c r="AP133" s="43"/>
      <c r="AQ133" s="43"/>
      <c r="AR133" s="43"/>
      <c r="AS133" s="43"/>
      <c r="AT133" s="43"/>
      <c r="AU133" s="43"/>
      <c r="AV133" s="43"/>
      <c r="AW133" s="43"/>
      <c r="AX133" s="34"/>
      <c r="AY133" s="17"/>
      <c r="AZ133" s="34"/>
      <c r="BA133" s="43"/>
      <c r="BB133" s="43"/>
      <c r="BC133" s="43"/>
      <c r="BD133" s="34"/>
      <c r="BE133" s="34"/>
      <c r="BF133" s="34"/>
      <c r="BG133" s="35"/>
      <c r="BH133" s="43"/>
      <c r="BI133" s="43"/>
      <c r="BJ133" s="43"/>
      <c r="BK133" s="43"/>
      <c r="BL133" s="43"/>
      <c r="BM133" s="43"/>
      <c r="BN133" s="43"/>
      <c r="BO133" s="43"/>
      <c r="BP133" s="43"/>
      <c r="BQ133" s="34"/>
      <c r="BR133" s="34"/>
      <c r="BS133" s="34"/>
      <c r="BT133" s="43"/>
      <c r="BU133" s="43"/>
      <c r="BV133" s="43"/>
      <c r="BW133" s="34"/>
      <c r="BX133" s="34"/>
      <c r="BY133" s="34"/>
      <c r="BZ133" s="35"/>
      <c r="CA133" s="43"/>
      <c r="CB133" s="43"/>
      <c r="CC133" s="43"/>
      <c r="CD133" s="43"/>
      <c r="CE133" s="43"/>
      <c r="CF133" s="43"/>
      <c r="CG133" s="43"/>
      <c r="CH133" s="43"/>
      <c r="CI133" s="43"/>
      <c r="CJ133" s="34"/>
      <c r="CK133" s="34"/>
      <c r="CL133" s="34"/>
      <c r="CM133" s="43"/>
      <c r="CN133" s="43"/>
      <c r="CO133" s="43"/>
      <c r="CP133" s="34"/>
      <c r="CQ133" s="34"/>
      <c r="CR133" s="34"/>
      <c r="CS133" s="34"/>
      <c r="CT133" s="82"/>
      <c r="CU133" s="82"/>
      <c r="CV133" s="82"/>
      <c r="CW133" s="82"/>
      <c r="CX133" s="82"/>
      <c r="CY133" s="82"/>
      <c r="CZ133" s="82"/>
      <c r="DA133" s="82"/>
    </row>
    <row r="134" spans="1:105" s="1" customFormat="1" ht="24" customHeight="1" x14ac:dyDescent="0.35">
      <c r="A134" s="3"/>
      <c r="B134" s="11"/>
      <c r="C134" s="11"/>
      <c r="D134" s="31"/>
      <c r="E134" s="31"/>
      <c r="F134" s="31"/>
      <c r="G134" s="31"/>
      <c r="H134" s="11"/>
      <c r="I134" s="11"/>
      <c r="J134" s="3"/>
      <c r="K134" s="12"/>
      <c r="L134" s="12"/>
      <c r="M134" s="12"/>
      <c r="O134" s="12"/>
      <c r="P134" s="12"/>
      <c r="Q134" s="12"/>
      <c r="S134" s="3"/>
      <c r="T134" s="3"/>
      <c r="U134" s="30"/>
      <c r="V134" s="43"/>
      <c r="W134" s="43"/>
      <c r="X134" s="43"/>
      <c r="Y134" s="43"/>
      <c r="Z134" s="43"/>
      <c r="AA134" s="43"/>
      <c r="AB134" s="43"/>
      <c r="AC134" s="43"/>
      <c r="AD134" s="43"/>
      <c r="AE134" s="34"/>
      <c r="AF134" s="97"/>
      <c r="AG134" s="34"/>
      <c r="AH134" s="43"/>
      <c r="AI134" s="43"/>
      <c r="AJ134" s="43"/>
      <c r="AK134" s="34"/>
      <c r="AL134" s="34"/>
      <c r="AM134" s="34"/>
      <c r="AN134" s="34"/>
      <c r="AO134" s="43"/>
      <c r="AP134" s="43"/>
      <c r="AQ134" s="43"/>
      <c r="AR134" s="43"/>
      <c r="AS134" s="43"/>
      <c r="AT134" s="43"/>
      <c r="AU134" s="43"/>
      <c r="AV134" s="43"/>
      <c r="AW134" s="43"/>
      <c r="AX134" s="34"/>
      <c r="AY134" s="17"/>
      <c r="AZ134" s="34"/>
      <c r="BA134" s="43"/>
      <c r="BB134" s="43"/>
      <c r="BC134" s="43"/>
      <c r="BD134" s="34"/>
      <c r="BE134" s="34"/>
      <c r="BF134" s="34"/>
      <c r="BG134" s="35"/>
      <c r="BH134" s="43"/>
      <c r="BI134" s="43"/>
      <c r="BJ134" s="43"/>
      <c r="BK134" s="43"/>
      <c r="BL134" s="43"/>
      <c r="BM134" s="43"/>
      <c r="BN134" s="43"/>
      <c r="BO134" s="43"/>
      <c r="BP134" s="43"/>
      <c r="BQ134" s="34"/>
      <c r="BR134" s="34"/>
      <c r="BS134" s="34"/>
      <c r="BT134" s="43"/>
      <c r="BU134" s="43"/>
      <c r="BV134" s="43"/>
      <c r="BW134" s="34"/>
      <c r="BX134" s="34"/>
      <c r="BY134" s="34"/>
      <c r="BZ134" s="35"/>
      <c r="CA134" s="43"/>
      <c r="CB134" s="43"/>
      <c r="CC134" s="43"/>
      <c r="CD134" s="43"/>
      <c r="CE134" s="43"/>
      <c r="CF134" s="43"/>
      <c r="CG134" s="43"/>
      <c r="CH134" s="43"/>
      <c r="CI134" s="43"/>
      <c r="CJ134" s="34"/>
      <c r="CK134" s="34"/>
      <c r="CL134" s="34"/>
      <c r="CM134" s="43"/>
      <c r="CN134" s="43"/>
      <c r="CO134" s="43"/>
      <c r="CP134" s="34"/>
      <c r="CQ134" s="34"/>
      <c r="CR134" s="34"/>
      <c r="CS134" s="34"/>
      <c r="CT134" s="82"/>
      <c r="CU134" s="82"/>
      <c r="CV134" s="82"/>
      <c r="CW134" s="82"/>
      <c r="CX134" s="82"/>
      <c r="CY134" s="82"/>
      <c r="CZ134" s="82"/>
      <c r="DA134" s="82"/>
    </row>
    <row r="135" spans="1:105" s="1" customFormat="1" ht="24" customHeight="1" x14ac:dyDescent="0.35">
      <c r="A135" s="3"/>
      <c r="B135" s="11"/>
      <c r="C135" s="11"/>
      <c r="D135" s="31"/>
      <c r="E135" s="31"/>
      <c r="F135" s="31"/>
      <c r="G135" s="31"/>
      <c r="H135" s="11"/>
      <c r="I135" s="11"/>
      <c r="J135" s="3"/>
      <c r="K135" s="12"/>
      <c r="L135" s="12"/>
      <c r="M135" s="12"/>
      <c r="O135" s="12"/>
      <c r="P135" s="12"/>
      <c r="Q135" s="12"/>
      <c r="S135" s="3"/>
      <c r="T135" s="3"/>
      <c r="U135" s="30"/>
      <c r="V135" s="43"/>
      <c r="W135" s="43"/>
      <c r="X135" s="43"/>
      <c r="Y135" s="43"/>
      <c r="Z135" s="43"/>
      <c r="AA135" s="43"/>
      <c r="AB135" s="43"/>
      <c r="AC135" s="43"/>
      <c r="AD135" s="43"/>
      <c r="AE135" s="34"/>
      <c r="AF135" s="97"/>
      <c r="AG135" s="34"/>
      <c r="AH135" s="43"/>
      <c r="AI135" s="43"/>
      <c r="AJ135" s="43"/>
      <c r="AK135" s="34"/>
      <c r="AL135" s="34"/>
      <c r="AM135" s="34"/>
      <c r="AN135" s="34"/>
      <c r="AO135" s="43"/>
      <c r="AP135" s="43"/>
      <c r="AQ135" s="43"/>
      <c r="AR135" s="43"/>
      <c r="AS135" s="43"/>
      <c r="AT135" s="43"/>
      <c r="AU135" s="43"/>
      <c r="AV135" s="43"/>
      <c r="AW135" s="43"/>
      <c r="AX135" s="34"/>
      <c r="AY135" s="17"/>
      <c r="AZ135" s="34"/>
      <c r="BA135" s="43"/>
      <c r="BB135" s="43"/>
      <c r="BC135" s="43"/>
      <c r="BD135" s="34"/>
      <c r="BE135" s="34"/>
      <c r="BF135" s="34"/>
      <c r="BG135" s="35"/>
      <c r="BH135" s="43"/>
      <c r="BI135" s="43"/>
      <c r="BJ135" s="43"/>
      <c r="BK135" s="43"/>
      <c r="BL135" s="43"/>
      <c r="BM135" s="43"/>
      <c r="BN135" s="43"/>
      <c r="BO135" s="43"/>
      <c r="BP135" s="43"/>
      <c r="BQ135" s="34"/>
      <c r="BR135" s="34"/>
      <c r="BS135" s="34"/>
      <c r="BT135" s="43"/>
      <c r="BU135" s="43"/>
      <c r="BV135" s="43"/>
      <c r="BW135" s="34"/>
      <c r="BX135" s="34"/>
      <c r="BY135" s="34"/>
      <c r="BZ135" s="35"/>
      <c r="CA135" s="43"/>
      <c r="CB135" s="43"/>
      <c r="CC135" s="43"/>
      <c r="CD135" s="43"/>
      <c r="CE135" s="43"/>
      <c r="CF135" s="43"/>
      <c r="CG135" s="43"/>
      <c r="CH135" s="43"/>
      <c r="CI135" s="43"/>
      <c r="CJ135" s="34"/>
      <c r="CK135" s="34"/>
      <c r="CL135" s="34"/>
      <c r="CM135" s="43"/>
      <c r="CN135" s="43"/>
      <c r="CO135" s="43"/>
      <c r="CP135" s="34"/>
      <c r="CQ135" s="34"/>
      <c r="CR135" s="34"/>
      <c r="CS135" s="34"/>
      <c r="CT135" s="82"/>
      <c r="CU135" s="82"/>
      <c r="CV135" s="82"/>
      <c r="CW135" s="82"/>
      <c r="CX135" s="82"/>
      <c r="CY135" s="82"/>
      <c r="CZ135" s="82"/>
      <c r="DA135" s="82"/>
    </row>
    <row r="136" spans="1:105" s="1" customFormat="1" ht="24" customHeight="1" x14ac:dyDescent="0.35">
      <c r="A136" s="3"/>
      <c r="B136" s="11"/>
      <c r="C136" s="11"/>
      <c r="D136" s="31"/>
      <c r="E136" s="31"/>
      <c r="F136" s="31"/>
      <c r="G136" s="31"/>
      <c r="H136" s="11"/>
      <c r="I136" s="11"/>
      <c r="J136" s="3"/>
      <c r="K136" s="12"/>
      <c r="L136" s="12"/>
      <c r="M136" s="12"/>
      <c r="O136" s="12"/>
      <c r="P136" s="12"/>
      <c r="Q136" s="12"/>
      <c r="S136" s="3"/>
      <c r="T136" s="3"/>
      <c r="U136" s="30"/>
      <c r="V136" s="43"/>
      <c r="W136" s="43"/>
      <c r="X136" s="43"/>
      <c r="Y136" s="43"/>
      <c r="Z136" s="43"/>
      <c r="AA136" s="43"/>
      <c r="AB136" s="43"/>
      <c r="AC136" s="43"/>
      <c r="AD136" s="43"/>
      <c r="AE136" s="34"/>
      <c r="AF136" s="97"/>
      <c r="AG136" s="34"/>
      <c r="AH136" s="43"/>
      <c r="AI136" s="43"/>
      <c r="AJ136" s="43"/>
      <c r="AK136" s="34"/>
      <c r="AL136" s="34"/>
      <c r="AM136" s="34"/>
      <c r="AN136" s="34"/>
      <c r="AO136" s="43"/>
      <c r="AP136" s="43"/>
      <c r="AQ136" s="43"/>
      <c r="AR136" s="43"/>
      <c r="AS136" s="43"/>
      <c r="AT136" s="43"/>
      <c r="AU136" s="43"/>
      <c r="AV136" s="43"/>
      <c r="AW136" s="43"/>
      <c r="AX136" s="34"/>
      <c r="AY136" s="17"/>
      <c r="AZ136" s="34"/>
      <c r="BA136" s="43"/>
      <c r="BB136" s="43"/>
      <c r="BC136" s="43"/>
      <c r="BD136" s="34"/>
      <c r="BE136" s="34"/>
      <c r="BF136" s="34"/>
      <c r="BG136" s="35"/>
      <c r="BH136" s="43"/>
      <c r="BI136" s="43"/>
      <c r="BJ136" s="43"/>
      <c r="BK136" s="43"/>
      <c r="BL136" s="43"/>
      <c r="BM136" s="43"/>
      <c r="BN136" s="43"/>
      <c r="BO136" s="43"/>
      <c r="BP136" s="43"/>
      <c r="BQ136" s="34"/>
      <c r="BR136" s="34"/>
      <c r="BS136" s="34"/>
      <c r="BT136" s="43"/>
      <c r="BU136" s="43"/>
      <c r="BV136" s="43"/>
      <c r="BW136" s="34"/>
      <c r="BX136" s="34"/>
      <c r="BY136" s="34"/>
      <c r="BZ136" s="35"/>
      <c r="CA136" s="43"/>
      <c r="CB136" s="43"/>
      <c r="CC136" s="43"/>
      <c r="CD136" s="43"/>
      <c r="CE136" s="43"/>
      <c r="CF136" s="43"/>
      <c r="CG136" s="43"/>
      <c r="CH136" s="43"/>
      <c r="CI136" s="43"/>
      <c r="CJ136" s="34"/>
      <c r="CK136" s="34"/>
      <c r="CL136" s="34"/>
      <c r="CM136" s="43"/>
      <c r="CN136" s="43"/>
      <c r="CO136" s="43"/>
      <c r="CP136" s="34"/>
      <c r="CQ136" s="34"/>
      <c r="CR136" s="34"/>
      <c r="CS136" s="34"/>
      <c r="CT136" s="82"/>
      <c r="CU136" s="82"/>
      <c r="CV136" s="82"/>
      <c r="CW136" s="82"/>
      <c r="CX136" s="82"/>
      <c r="CY136" s="82"/>
      <c r="CZ136" s="82"/>
      <c r="DA136" s="82"/>
    </row>
    <row r="137" spans="1:105" x14ac:dyDescent="0.35">
      <c r="A137" s="3"/>
      <c r="B137" s="11"/>
      <c r="C137" s="11"/>
      <c r="D137" s="31"/>
      <c r="E137" s="31"/>
      <c r="F137" s="31"/>
      <c r="G137" s="31"/>
      <c r="H137" s="11"/>
      <c r="I137" s="11"/>
      <c r="J137" s="3"/>
      <c r="K137" s="12"/>
      <c r="L137" s="12"/>
      <c r="M137" s="12"/>
      <c r="N137" s="1"/>
      <c r="O137" s="12"/>
      <c r="P137" s="12"/>
      <c r="Q137" s="12"/>
      <c r="R137" s="1"/>
      <c r="S137" s="3"/>
      <c r="T137" s="3"/>
      <c r="U137" s="15"/>
    </row>
    <row r="138" spans="1:105" x14ac:dyDescent="0.35">
      <c r="A138" s="3"/>
      <c r="B138" s="11"/>
      <c r="C138" s="11"/>
      <c r="D138" s="31"/>
      <c r="E138" s="31"/>
      <c r="F138" s="31"/>
      <c r="G138" s="31"/>
      <c r="H138" s="11"/>
      <c r="I138" s="11"/>
      <c r="J138" s="3"/>
      <c r="K138" s="12"/>
      <c r="L138" s="12"/>
      <c r="M138" s="12"/>
      <c r="N138" s="1"/>
      <c r="O138" s="12"/>
      <c r="P138" s="12"/>
      <c r="Q138" s="12"/>
      <c r="R138" s="1"/>
      <c r="S138" s="3"/>
      <c r="T138" s="3"/>
      <c r="U138" s="15"/>
    </row>
    <row r="139" spans="1:105" x14ac:dyDescent="0.35">
      <c r="A139" s="3"/>
      <c r="B139" s="11"/>
      <c r="C139" s="11"/>
      <c r="D139" s="31"/>
      <c r="E139" s="31"/>
      <c r="F139" s="31"/>
      <c r="G139" s="31"/>
      <c r="H139" s="11"/>
      <c r="I139" s="11"/>
      <c r="J139" s="3"/>
      <c r="K139" s="12"/>
      <c r="L139" s="12"/>
      <c r="M139" s="12"/>
      <c r="N139" s="1"/>
      <c r="O139" s="12"/>
      <c r="P139" s="12"/>
      <c r="Q139" s="12"/>
      <c r="R139" s="1"/>
      <c r="S139" s="3"/>
      <c r="T139" s="3"/>
      <c r="U139" s="15"/>
    </row>
    <row r="140" spans="1:105" x14ac:dyDescent="0.35">
      <c r="A140" s="3"/>
      <c r="B140" s="11"/>
      <c r="C140" s="11"/>
      <c r="D140" s="31"/>
      <c r="E140" s="31"/>
      <c r="F140" s="31"/>
      <c r="G140" s="31"/>
      <c r="H140" s="11"/>
      <c r="I140" s="11"/>
      <c r="J140" s="3"/>
      <c r="K140" s="12"/>
      <c r="L140" s="12"/>
      <c r="M140" s="12"/>
      <c r="N140" s="1"/>
      <c r="O140" s="12"/>
      <c r="P140" s="12"/>
      <c r="Q140" s="12"/>
      <c r="R140" s="1"/>
      <c r="S140" s="3"/>
      <c r="T140" s="3"/>
      <c r="U140" s="15"/>
    </row>
    <row r="141" spans="1:105" x14ac:dyDescent="0.35">
      <c r="A141" s="3"/>
      <c r="B141" s="11"/>
      <c r="C141" s="11"/>
      <c r="D141" s="31"/>
      <c r="E141" s="31"/>
      <c r="F141" s="31"/>
      <c r="G141" s="31"/>
      <c r="H141" s="11"/>
      <c r="I141" s="11"/>
      <c r="J141" s="3"/>
      <c r="K141" s="12"/>
      <c r="L141" s="12"/>
      <c r="M141" s="12"/>
      <c r="N141" s="1"/>
      <c r="O141" s="12"/>
      <c r="P141" s="12"/>
      <c r="Q141" s="12"/>
      <c r="R141" s="1"/>
      <c r="S141" s="3"/>
      <c r="T141" s="3"/>
      <c r="U141" s="15"/>
    </row>
    <row r="142" spans="1:105" x14ac:dyDescent="0.35">
      <c r="A142" s="3"/>
      <c r="B142" s="11"/>
      <c r="C142" s="11"/>
      <c r="D142" s="31"/>
      <c r="E142" s="31"/>
      <c r="F142" s="31"/>
      <c r="G142" s="31"/>
      <c r="H142" s="11"/>
      <c r="I142" s="11"/>
      <c r="J142" s="3"/>
      <c r="K142" s="12"/>
      <c r="L142" s="12"/>
      <c r="M142" s="12"/>
      <c r="N142" s="1"/>
      <c r="O142" s="12"/>
      <c r="P142" s="12"/>
      <c r="Q142" s="12"/>
      <c r="R142" s="1"/>
      <c r="S142" s="3"/>
      <c r="T142" s="3"/>
      <c r="U142" s="15"/>
    </row>
    <row r="143" spans="1:105" x14ac:dyDescent="0.35">
      <c r="A143" s="3"/>
      <c r="B143" s="11"/>
      <c r="C143" s="11"/>
      <c r="D143" s="31"/>
      <c r="E143" s="31"/>
      <c r="F143" s="31"/>
      <c r="G143" s="31"/>
      <c r="H143" s="11"/>
      <c r="I143" s="11"/>
      <c r="J143" s="3"/>
      <c r="K143" s="12"/>
      <c r="L143" s="12"/>
      <c r="M143" s="12"/>
      <c r="N143" s="1"/>
      <c r="O143" s="12"/>
      <c r="P143" s="12"/>
      <c r="Q143" s="12"/>
      <c r="R143" s="1"/>
      <c r="S143" s="3"/>
      <c r="T143" s="3"/>
      <c r="U143" s="15"/>
    </row>
    <row r="144" spans="1:105" x14ac:dyDescent="0.35">
      <c r="A144" s="3"/>
      <c r="B144" s="11"/>
      <c r="C144" s="11"/>
      <c r="D144" s="31"/>
      <c r="E144" s="31"/>
      <c r="F144" s="31"/>
      <c r="G144" s="31"/>
      <c r="H144" s="11"/>
      <c r="I144" s="11"/>
      <c r="J144" s="3"/>
      <c r="K144" s="12"/>
      <c r="L144" s="12"/>
      <c r="M144" s="12"/>
      <c r="N144" s="1"/>
      <c r="O144" s="12"/>
      <c r="P144" s="12"/>
      <c r="Q144" s="12"/>
      <c r="R144" s="1"/>
      <c r="S144" s="3"/>
      <c r="T144" s="3"/>
      <c r="U144" s="15"/>
    </row>
    <row r="145" spans="1:21" x14ac:dyDescent="0.35">
      <c r="A145" s="3"/>
      <c r="B145" s="11"/>
      <c r="C145" s="11"/>
      <c r="D145" s="31"/>
      <c r="E145" s="31"/>
      <c r="F145" s="31"/>
      <c r="G145" s="31"/>
      <c r="H145" s="11"/>
      <c r="I145" s="11"/>
      <c r="J145" s="3"/>
      <c r="K145" s="12"/>
      <c r="L145" s="12"/>
      <c r="M145" s="12"/>
      <c r="N145" s="1"/>
      <c r="O145" s="12"/>
      <c r="P145" s="12"/>
      <c r="Q145" s="12"/>
      <c r="R145" s="1"/>
      <c r="S145" s="3"/>
      <c r="T145" s="3"/>
      <c r="U145" s="15"/>
    </row>
    <row r="146" spans="1:21" x14ac:dyDescent="0.35">
      <c r="A146" s="3"/>
      <c r="B146" s="11"/>
      <c r="C146" s="11"/>
      <c r="D146" s="31"/>
      <c r="E146" s="31"/>
      <c r="F146" s="31"/>
      <c r="G146" s="31"/>
      <c r="H146" s="11"/>
      <c r="I146" s="11"/>
      <c r="J146" s="3"/>
      <c r="K146" s="12"/>
      <c r="L146" s="12"/>
      <c r="M146" s="12"/>
      <c r="N146" s="1"/>
      <c r="O146" s="12"/>
      <c r="P146" s="12"/>
      <c r="Q146" s="12"/>
      <c r="R146" s="1"/>
      <c r="S146" s="3"/>
      <c r="T146" s="3"/>
      <c r="U146" s="15"/>
    </row>
    <row r="147" spans="1:21" x14ac:dyDescent="0.35">
      <c r="A147" s="3"/>
      <c r="B147" s="11"/>
      <c r="C147" s="11"/>
      <c r="D147" s="31"/>
      <c r="E147" s="31"/>
      <c r="F147" s="31"/>
      <c r="G147" s="31"/>
      <c r="H147" s="11"/>
      <c r="I147" s="11"/>
      <c r="J147" s="3"/>
      <c r="K147" s="12"/>
      <c r="L147" s="12"/>
      <c r="M147" s="12"/>
      <c r="N147" s="1"/>
      <c r="O147" s="12"/>
      <c r="P147" s="12"/>
      <c r="Q147" s="12"/>
      <c r="R147" s="1"/>
      <c r="S147" s="3"/>
      <c r="T147" s="3"/>
      <c r="U147" s="15"/>
    </row>
    <row r="148" spans="1:21" x14ac:dyDescent="0.35">
      <c r="A148" s="3"/>
      <c r="B148" s="11"/>
      <c r="C148" s="11"/>
      <c r="D148" s="31"/>
      <c r="E148" s="31"/>
      <c r="F148" s="31"/>
      <c r="G148" s="31"/>
      <c r="H148" s="11"/>
      <c r="I148" s="11"/>
      <c r="J148" s="3"/>
      <c r="K148" s="12"/>
      <c r="L148" s="12"/>
      <c r="M148" s="12"/>
      <c r="N148" s="1"/>
      <c r="O148" s="12"/>
      <c r="P148" s="12"/>
      <c r="Q148" s="12"/>
      <c r="R148" s="1"/>
      <c r="S148" s="3"/>
      <c r="T148" s="3"/>
      <c r="U148" s="15"/>
    </row>
    <row r="149" spans="1:21" x14ac:dyDescent="0.35">
      <c r="A149" s="3"/>
      <c r="B149" s="11"/>
      <c r="C149" s="11"/>
      <c r="D149" s="31"/>
      <c r="E149" s="31"/>
      <c r="F149" s="31"/>
      <c r="G149" s="31"/>
      <c r="H149" s="11"/>
      <c r="I149" s="11"/>
      <c r="J149" s="3"/>
      <c r="K149" s="12"/>
      <c r="L149" s="12"/>
      <c r="M149" s="12"/>
      <c r="N149" s="1"/>
      <c r="O149" s="12"/>
      <c r="P149" s="12"/>
      <c r="Q149" s="12"/>
      <c r="R149" s="1"/>
      <c r="S149" s="3"/>
      <c r="T149" s="3"/>
      <c r="U149" s="15"/>
    </row>
    <row r="150" spans="1:21" x14ac:dyDescent="0.35">
      <c r="A150" s="3"/>
      <c r="B150" s="11"/>
      <c r="C150" s="11"/>
      <c r="D150" s="31"/>
      <c r="E150" s="31"/>
      <c r="F150" s="31"/>
      <c r="G150" s="31"/>
      <c r="H150" s="11"/>
      <c r="I150" s="11"/>
      <c r="J150" s="3"/>
      <c r="K150" s="12"/>
      <c r="L150" s="12"/>
      <c r="M150" s="12"/>
      <c r="N150" s="1"/>
      <c r="O150" s="12"/>
      <c r="P150" s="12"/>
      <c r="Q150" s="12"/>
      <c r="R150" s="1"/>
      <c r="S150" s="3"/>
      <c r="T150" s="3"/>
      <c r="U150" s="15"/>
    </row>
    <row r="151" spans="1:21" x14ac:dyDescent="0.35">
      <c r="A151" s="3"/>
      <c r="B151" s="11"/>
      <c r="C151" s="11"/>
      <c r="D151" s="31"/>
      <c r="E151" s="31"/>
      <c r="F151" s="31"/>
      <c r="G151" s="31"/>
      <c r="H151" s="11"/>
      <c r="I151" s="11"/>
      <c r="J151" s="3"/>
      <c r="K151" s="12"/>
      <c r="L151" s="12"/>
      <c r="M151" s="12"/>
      <c r="N151" s="1"/>
      <c r="O151" s="12"/>
      <c r="P151" s="12"/>
      <c r="Q151" s="12"/>
      <c r="R151" s="1"/>
      <c r="S151" s="3"/>
      <c r="T151" s="3"/>
      <c r="U151" s="15"/>
    </row>
    <row r="152" spans="1:21" x14ac:dyDescent="0.35">
      <c r="A152" s="3"/>
      <c r="B152" s="11"/>
      <c r="C152" s="11"/>
      <c r="D152" s="31"/>
      <c r="E152" s="31"/>
      <c r="F152" s="31"/>
      <c r="G152" s="31"/>
      <c r="H152" s="11"/>
      <c r="I152" s="11"/>
      <c r="J152" s="3"/>
      <c r="K152" s="12"/>
      <c r="L152" s="12"/>
      <c r="M152" s="12"/>
      <c r="N152" s="1"/>
      <c r="O152" s="12"/>
      <c r="P152" s="12"/>
      <c r="Q152" s="12"/>
      <c r="R152" s="1"/>
      <c r="S152" s="3"/>
      <c r="T152" s="3"/>
      <c r="U152" s="15"/>
    </row>
    <row r="153" spans="1:21" x14ac:dyDescent="0.35">
      <c r="A153" s="3"/>
      <c r="B153" s="11"/>
      <c r="C153" s="11"/>
      <c r="D153" s="31"/>
      <c r="E153" s="31"/>
      <c r="F153" s="31"/>
      <c r="G153" s="31"/>
      <c r="H153" s="11"/>
      <c r="I153" s="11"/>
      <c r="J153" s="3"/>
      <c r="K153" s="12"/>
      <c r="L153" s="12"/>
      <c r="M153" s="12"/>
      <c r="N153" s="1"/>
      <c r="O153" s="12"/>
      <c r="P153" s="12"/>
      <c r="Q153" s="12"/>
      <c r="R153" s="1"/>
      <c r="S153" s="3"/>
      <c r="T153" s="3"/>
      <c r="U153" s="15"/>
    </row>
    <row r="154" spans="1:21" x14ac:dyDescent="0.35">
      <c r="A154" s="3"/>
      <c r="B154" s="11"/>
      <c r="C154" s="11"/>
      <c r="D154" s="31"/>
      <c r="E154" s="31"/>
      <c r="F154" s="31"/>
      <c r="G154" s="31"/>
      <c r="H154" s="11"/>
      <c r="I154" s="11"/>
      <c r="J154" s="3"/>
      <c r="K154" s="12"/>
      <c r="L154" s="12"/>
      <c r="M154" s="12"/>
      <c r="N154" s="1"/>
      <c r="O154" s="12"/>
      <c r="P154" s="12"/>
      <c r="Q154" s="12"/>
      <c r="R154" s="1"/>
      <c r="S154" s="3"/>
      <c r="T154" s="3"/>
      <c r="U154" s="15"/>
    </row>
    <row r="155" spans="1:21" x14ac:dyDescent="0.35">
      <c r="A155" s="3"/>
      <c r="B155" s="11"/>
      <c r="C155" s="11"/>
      <c r="D155" s="31"/>
      <c r="E155" s="31"/>
      <c r="F155" s="31"/>
      <c r="G155" s="31"/>
      <c r="H155" s="11"/>
      <c r="I155" s="11"/>
      <c r="J155" s="3"/>
      <c r="K155" s="12"/>
      <c r="L155" s="12"/>
      <c r="M155" s="12"/>
      <c r="N155" s="1"/>
      <c r="O155" s="12"/>
      <c r="P155" s="12"/>
      <c r="Q155" s="12"/>
      <c r="R155" s="1"/>
      <c r="S155" s="3"/>
      <c r="T155" s="3"/>
      <c r="U155" s="15"/>
    </row>
    <row r="156" spans="1:21" x14ac:dyDescent="0.35">
      <c r="A156" s="3"/>
      <c r="B156" s="11"/>
      <c r="C156" s="11"/>
      <c r="D156" s="31"/>
      <c r="E156" s="31"/>
      <c r="F156" s="31"/>
      <c r="G156" s="31"/>
      <c r="H156" s="11"/>
      <c r="I156" s="11"/>
      <c r="J156" s="3"/>
      <c r="K156" s="12"/>
      <c r="L156" s="12"/>
      <c r="M156" s="12"/>
      <c r="N156" s="1"/>
      <c r="O156" s="12"/>
      <c r="P156" s="12"/>
      <c r="Q156" s="12"/>
      <c r="R156" s="1"/>
      <c r="S156" s="3"/>
      <c r="T156" s="3"/>
      <c r="U156" s="15"/>
    </row>
    <row r="157" spans="1:21" x14ac:dyDescent="0.35">
      <c r="A157" s="3"/>
      <c r="B157" s="11"/>
      <c r="C157" s="11"/>
      <c r="D157" s="31"/>
      <c r="E157" s="31"/>
      <c r="F157" s="31"/>
      <c r="G157" s="31"/>
      <c r="H157" s="11"/>
      <c r="I157" s="11"/>
      <c r="J157" s="3"/>
      <c r="K157" s="12"/>
      <c r="L157" s="12"/>
      <c r="M157" s="12"/>
      <c r="N157" s="1"/>
      <c r="O157" s="12"/>
      <c r="P157" s="12"/>
      <c r="Q157" s="12"/>
      <c r="R157" s="1"/>
      <c r="S157" s="3"/>
      <c r="T157" s="3"/>
      <c r="U157" s="15"/>
    </row>
    <row r="158" spans="1:21" x14ac:dyDescent="0.35">
      <c r="A158" s="3"/>
      <c r="B158" s="11"/>
      <c r="C158" s="11"/>
      <c r="D158" s="31"/>
      <c r="E158" s="31"/>
      <c r="F158" s="31"/>
      <c r="G158" s="31"/>
      <c r="H158" s="11"/>
      <c r="I158" s="11"/>
      <c r="J158" s="3"/>
      <c r="K158" s="12"/>
      <c r="L158" s="12"/>
      <c r="M158" s="12"/>
      <c r="N158" s="1"/>
      <c r="O158" s="12"/>
      <c r="P158" s="12"/>
      <c r="Q158" s="12"/>
      <c r="R158" s="1"/>
      <c r="S158" s="3"/>
      <c r="T158" s="3"/>
      <c r="U158" s="15"/>
    </row>
    <row r="159" spans="1:21" x14ac:dyDescent="0.35">
      <c r="A159" s="3"/>
      <c r="B159" s="11"/>
      <c r="C159" s="11"/>
      <c r="D159" s="31"/>
      <c r="E159" s="31"/>
      <c r="F159" s="31"/>
      <c r="G159" s="31"/>
      <c r="H159" s="11"/>
      <c r="I159" s="11"/>
      <c r="J159" s="3"/>
      <c r="K159" s="12"/>
      <c r="L159" s="12"/>
      <c r="M159" s="12"/>
      <c r="N159" s="1"/>
      <c r="O159" s="12"/>
      <c r="P159" s="12"/>
      <c r="Q159" s="12"/>
      <c r="R159" s="1"/>
      <c r="S159" s="3"/>
      <c r="T159" s="3"/>
      <c r="U159" s="15"/>
    </row>
    <row r="160" spans="1:21" x14ac:dyDescent="0.35">
      <c r="A160" s="3"/>
      <c r="B160" s="11"/>
      <c r="C160" s="11"/>
      <c r="D160" s="31"/>
      <c r="E160" s="31"/>
      <c r="F160" s="31"/>
      <c r="G160" s="31"/>
      <c r="H160" s="11"/>
      <c r="I160" s="11"/>
      <c r="J160" s="3"/>
      <c r="K160" s="12"/>
      <c r="L160" s="12"/>
      <c r="M160" s="12"/>
      <c r="N160" s="1"/>
      <c r="O160" s="12"/>
      <c r="P160" s="12"/>
      <c r="Q160" s="12"/>
      <c r="R160" s="1"/>
      <c r="S160" s="3"/>
      <c r="T160" s="3"/>
      <c r="U160" s="15"/>
    </row>
    <row r="161" spans="1:21" x14ac:dyDescent="0.35">
      <c r="A161" s="3"/>
      <c r="B161" s="11"/>
      <c r="C161" s="11"/>
      <c r="D161" s="31"/>
      <c r="E161" s="31"/>
      <c r="F161" s="31"/>
      <c r="G161" s="31"/>
      <c r="H161" s="11"/>
      <c r="I161" s="11"/>
      <c r="J161" s="3"/>
      <c r="K161" s="12"/>
      <c r="L161" s="12"/>
      <c r="M161" s="12"/>
      <c r="N161" s="1"/>
      <c r="O161" s="12"/>
      <c r="P161" s="12"/>
      <c r="Q161" s="12"/>
      <c r="R161" s="1"/>
      <c r="S161" s="3"/>
      <c r="T161" s="3"/>
      <c r="U161" s="15"/>
    </row>
    <row r="162" spans="1:21" x14ac:dyDescent="0.35">
      <c r="A162" s="3"/>
      <c r="B162" s="11"/>
      <c r="C162" s="11"/>
      <c r="D162" s="31"/>
      <c r="E162" s="31"/>
      <c r="F162" s="31"/>
      <c r="G162" s="31"/>
      <c r="H162" s="11"/>
      <c r="I162" s="11"/>
      <c r="J162" s="3"/>
      <c r="K162" s="12"/>
      <c r="L162" s="12"/>
      <c r="M162" s="12"/>
      <c r="N162" s="1"/>
      <c r="O162" s="12"/>
      <c r="P162" s="12"/>
      <c r="Q162" s="12"/>
      <c r="R162" s="1"/>
      <c r="S162" s="3"/>
      <c r="T162" s="3"/>
      <c r="U162" s="15"/>
    </row>
    <row r="163" spans="1:21" x14ac:dyDescent="0.35">
      <c r="A163" s="3"/>
      <c r="B163" s="11"/>
      <c r="C163" s="11"/>
      <c r="D163" s="31"/>
      <c r="E163" s="31"/>
      <c r="F163" s="31"/>
      <c r="G163" s="31"/>
      <c r="H163" s="11"/>
      <c r="I163" s="11"/>
      <c r="J163" s="3"/>
      <c r="K163" s="12"/>
      <c r="L163" s="12"/>
      <c r="M163" s="12"/>
      <c r="N163" s="1"/>
      <c r="O163" s="12"/>
      <c r="P163" s="12"/>
      <c r="Q163" s="12"/>
      <c r="R163" s="1"/>
      <c r="S163" s="3"/>
      <c r="T163" s="3"/>
      <c r="U163" s="15"/>
    </row>
    <row r="164" spans="1:21" x14ac:dyDescent="0.35">
      <c r="A164" s="3"/>
      <c r="B164" s="11"/>
      <c r="C164" s="11"/>
      <c r="D164" s="31"/>
      <c r="E164" s="31"/>
      <c r="F164" s="31"/>
      <c r="G164" s="31"/>
      <c r="H164" s="11"/>
      <c r="I164" s="11"/>
      <c r="J164" s="3"/>
      <c r="K164" s="12"/>
      <c r="L164" s="12"/>
      <c r="M164" s="12"/>
      <c r="N164" s="1"/>
      <c r="O164" s="12"/>
      <c r="P164" s="12"/>
      <c r="Q164" s="12"/>
      <c r="R164" s="1"/>
      <c r="S164" s="3"/>
      <c r="T164" s="3"/>
      <c r="U164" s="15"/>
    </row>
    <row r="165" spans="1:21" x14ac:dyDescent="0.35">
      <c r="A165" s="3"/>
      <c r="B165" s="11"/>
      <c r="C165" s="11"/>
      <c r="D165" s="31"/>
      <c r="E165" s="31"/>
      <c r="F165" s="31"/>
      <c r="G165" s="31"/>
      <c r="H165" s="11"/>
      <c r="I165" s="11"/>
      <c r="J165" s="3"/>
      <c r="K165" s="12"/>
      <c r="L165" s="12"/>
      <c r="M165" s="12"/>
      <c r="N165" s="1"/>
      <c r="O165" s="12"/>
      <c r="P165" s="12"/>
      <c r="Q165" s="12"/>
      <c r="R165" s="1"/>
      <c r="S165" s="3"/>
      <c r="T165" s="3"/>
      <c r="U165" s="15"/>
    </row>
    <row r="166" spans="1:21" x14ac:dyDescent="0.35">
      <c r="A166" s="3"/>
      <c r="B166" s="11"/>
      <c r="C166" s="11"/>
      <c r="D166" s="31"/>
      <c r="E166" s="31"/>
      <c r="F166" s="31"/>
      <c r="G166" s="31"/>
      <c r="H166" s="11"/>
      <c r="I166" s="11"/>
      <c r="J166" s="3"/>
      <c r="K166" s="12"/>
      <c r="L166" s="12"/>
      <c r="M166" s="12"/>
      <c r="N166" s="1"/>
      <c r="O166" s="12"/>
      <c r="P166" s="12"/>
      <c r="Q166" s="12"/>
      <c r="R166" s="1"/>
      <c r="S166" s="3"/>
      <c r="T166" s="3"/>
      <c r="U166" s="15"/>
    </row>
    <row r="167" spans="1:21" x14ac:dyDescent="0.35">
      <c r="A167" s="3"/>
      <c r="B167" s="11"/>
      <c r="C167" s="11"/>
      <c r="D167" s="31"/>
      <c r="E167" s="31"/>
      <c r="F167" s="31"/>
      <c r="G167" s="31"/>
      <c r="H167" s="11"/>
      <c r="I167" s="11"/>
      <c r="J167" s="3"/>
      <c r="K167" s="12"/>
      <c r="L167" s="12"/>
      <c r="M167" s="12"/>
      <c r="N167" s="1"/>
      <c r="O167" s="12"/>
      <c r="P167" s="12"/>
      <c r="Q167" s="12"/>
      <c r="R167" s="1"/>
      <c r="S167" s="3"/>
      <c r="T167" s="3"/>
      <c r="U167" s="15"/>
    </row>
    <row r="168" spans="1:21" x14ac:dyDescent="0.35">
      <c r="A168" s="3"/>
      <c r="B168" s="11"/>
      <c r="C168" s="11"/>
      <c r="D168" s="31"/>
      <c r="E168" s="31"/>
      <c r="F168" s="31"/>
      <c r="G168" s="31"/>
      <c r="H168" s="11"/>
      <c r="I168" s="11"/>
      <c r="J168" s="3"/>
      <c r="K168" s="12"/>
      <c r="L168" s="12"/>
      <c r="M168" s="12"/>
      <c r="N168" s="1"/>
      <c r="O168" s="12"/>
      <c r="P168" s="12"/>
      <c r="Q168" s="12"/>
      <c r="R168" s="1"/>
      <c r="S168" s="3"/>
      <c r="T168" s="3"/>
      <c r="U168" s="15"/>
    </row>
    <row r="169" spans="1:21" x14ac:dyDescent="0.35">
      <c r="A169" s="3"/>
      <c r="B169" s="11"/>
      <c r="C169" s="11"/>
      <c r="D169" s="31"/>
      <c r="E169" s="31"/>
      <c r="F169" s="31"/>
      <c r="G169" s="31"/>
      <c r="H169" s="11"/>
      <c r="I169" s="11"/>
      <c r="J169" s="3"/>
      <c r="K169" s="12"/>
      <c r="L169" s="12"/>
      <c r="M169" s="12"/>
      <c r="N169" s="1"/>
      <c r="O169" s="12"/>
      <c r="P169" s="12"/>
      <c r="Q169" s="12"/>
      <c r="R169" s="1"/>
      <c r="S169" s="3"/>
      <c r="T169" s="3"/>
      <c r="U169" s="15"/>
    </row>
    <row r="170" spans="1:21" x14ac:dyDescent="0.35">
      <c r="A170" s="3"/>
      <c r="B170" s="11"/>
      <c r="C170" s="11"/>
      <c r="D170" s="31"/>
      <c r="E170" s="31"/>
      <c r="F170" s="31"/>
      <c r="G170" s="31"/>
      <c r="H170" s="11"/>
      <c r="I170" s="11"/>
      <c r="J170" s="3"/>
      <c r="K170" s="12"/>
      <c r="L170" s="12"/>
      <c r="M170" s="12"/>
      <c r="N170" s="1"/>
      <c r="O170" s="12"/>
      <c r="P170" s="12"/>
      <c r="Q170" s="12"/>
      <c r="R170" s="1"/>
      <c r="S170" s="3"/>
      <c r="T170" s="3"/>
      <c r="U170" s="15"/>
    </row>
    <row r="171" spans="1:21" x14ac:dyDescent="0.35">
      <c r="A171" s="3"/>
      <c r="B171" s="11"/>
      <c r="C171" s="11"/>
      <c r="D171" s="31"/>
      <c r="E171" s="31"/>
      <c r="F171" s="31"/>
      <c r="G171" s="31"/>
      <c r="H171" s="11"/>
      <c r="I171" s="11"/>
      <c r="J171" s="3"/>
      <c r="K171" s="12"/>
      <c r="L171" s="12"/>
      <c r="M171" s="12"/>
      <c r="N171" s="1"/>
      <c r="O171" s="12"/>
      <c r="P171" s="12"/>
      <c r="Q171" s="12"/>
      <c r="R171" s="1"/>
      <c r="S171" s="3"/>
      <c r="T171" s="3"/>
      <c r="U171" s="15"/>
    </row>
    <row r="172" spans="1:21" x14ac:dyDescent="0.35">
      <c r="A172" s="3"/>
      <c r="B172" s="11"/>
      <c r="C172" s="11"/>
      <c r="D172" s="31"/>
      <c r="E172" s="31"/>
      <c r="F172" s="31"/>
      <c r="G172" s="31"/>
      <c r="H172" s="11"/>
      <c r="I172" s="11"/>
      <c r="J172" s="3"/>
      <c r="K172" s="12"/>
      <c r="L172" s="12"/>
      <c r="M172" s="12"/>
      <c r="N172" s="1"/>
      <c r="O172" s="12"/>
      <c r="P172" s="12"/>
      <c r="Q172" s="12"/>
      <c r="R172" s="1"/>
      <c r="S172" s="3"/>
      <c r="T172" s="3"/>
      <c r="U172" s="15"/>
    </row>
    <row r="173" spans="1:21" x14ac:dyDescent="0.35">
      <c r="A173" s="3"/>
      <c r="B173" s="11"/>
      <c r="C173" s="11"/>
      <c r="D173" s="31"/>
      <c r="E173" s="31"/>
      <c r="F173" s="31"/>
      <c r="G173" s="31"/>
      <c r="H173" s="11"/>
      <c r="I173" s="11"/>
      <c r="J173" s="3"/>
      <c r="K173" s="12"/>
      <c r="L173" s="12"/>
      <c r="M173" s="12"/>
      <c r="N173" s="1"/>
      <c r="O173" s="12"/>
      <c r="P173" s="12"/>
      <c r="Q173" s="12"/>
      <c r="R173" s="1"/>
      <c r="S173" s="3"/>
      <c r="T173" s="3"/>
      <c r="U173" s="15"/>
    </row>
    <row r="174" spans="1:21" x14ac:dyDescent="0.35">
      <c r="A174" s="3"/>
      <c r="B174" s="11"/>
      <c r="C174" s="11"/>
      <c r="D174" s="31"/>
      <c r="E174" s="31"/>
      <c r="F174" s="31"/>
      <c r="G174" s="31"/>
      <c r="H174" s="11"/>
      <c r="I174" s="11"/>
      <c r="J174" s="3"/>
      <c r="K174" s="12"/>
      <c r="L174" s="12"/>
      <c r="M174" s="12"/>
      <c r="N174" s="1"/>
      <c r="O174" s="12"/>
      <c r="P174" s="12"/>
      <c r="Q174" s="12"/>
      <c r="R174" s="1"/>
      <c r="S174" s="3"/>
      <c r="T174" s="3"/>
      <c r="U174" s="15"/>
    </row>
    <row r="175" spans="1:21" x14ac:dyDescent="0.35">
      <c r="A175" s="3"/>
      <c r="B175" s="11"/>
      <c r="C175" s="11"/>
      <c r="D175" s="31"/>
      <c r="E175" s="31"/>
      <c r="F175" s="31"/>
      <c r="G175" s="31"/>
      <c r="H175" s="11"/>
      <c r="I175" s="11"/>
      <c r="J175" s="3"/>
      <c r="K175" s="12"/>
      <c r="L175" s="12"/>
      <c r="M175" s="12"/>
      <c r="N175" s="1"/>
      <c r="O175" s="12"/>
      <c r="P175" s="12"/>
      <c r="Q175" s="12"/>
      <c r="R175" s="1"/>
      <c r="S175" s="3"/>
      <c r="T175" s="3"/>
      <c r="U175" s="15"/>
    </row>
    <row r="176" spans="1:21" x14ac:dyDescent="0.35">
      <c r="A176" s="3"/>
      <c r="B176" s="11"/>
      <c r="C176" s="11"/>
      <c r="D176" s="31"/>
      <c r="E176" s="31"/>
      <c r="F176" s="31"/>
      <c r="G176" s="31"/>
      <c r="H176" s="11"/>
      <c r="I176" s="11"/>
      <c r="J176" s="3"/>
      <c r="K176" s="12"/>
      <c r="L176" s="12"/>
      <c r="M176" s="12"/>
      <c r="N176" s="1"/>
      <c r="O176" s="12"/>
      <c r="P176" s="12"/>
      <c r="Q176" s="12"/>
      <c r="R176" s="1"/>
      <c r="S176" s="3"/>
      <c r="T176" s="3"/>
      <c r="U176" s="15"/>
    </row>
    <row r="177" spans="1:21" x14ac:dyDescent="0.35">
      <c r="A177" s="3"/>
      <c r="B177" s="11"/>
      <c r="C177" s="11"/>
      <c r="D177" s="31"/>
      <c r="E177" s="31"/>
      <c r="F177" s="31"/>
      <c r="G177" s="31"/>
      <c r="H177" s="11"/>
      <c r="I177" s="11"/>
      <c r="J177" s="3"/>
      <c r="K177" s="12"/>
      <c r="L177" s="12"/>
      <c r="M177" s="12"/>
      <c r="N177" s="1"/>
      <c r="O177" s="12"/>
      <c r="P177" s="12"/>
      <c r="Q177" s="12"/>
      <c r="R177" s="1"/>
      <c r="S177" s="3"/>
      <c r="T177" s="3"/>
      <c r="U177" s="15"/>
    </row>
    <row r="178" spans="1:21" x14ac:dyDescent="0.35">
      <c r="A178" s="3"/>
      <c r="B178" s="11"/>
      <c r="C178" s="11"/>
      <c r="D178" s="31"/>
      <c r="E178" s="31"/>
      <c r="F178" s="31"/>
      <c r="G178" s="31"/>
      <c r="H178" s="11"/>
      <c r="I178" s="11"/>
      <c r="J178" s="3"/>
      <c r="K178" s="12"/>
      <c r="L178" s="12"/>
      <c r="M178" s="12"/>
      <c r="N178" s="1"/>
      <c r="O178" s="12"/>
      <c r="P178" s="12"/>
      <c r="Q178" s="12"/>
      <c r="R178" s="1"/>
      <c r="S178" s="3"/>
      <c r="T178" s="3"/>
      <c r="U178" s="15"/>
    </row>
    <row r="179" spans="1:21" x14ac:dyDescent="0.35">
      <c r="A179" s="3"/>
      <c r="B179" s="11"/>
      <c r="C179" s="11"/>
      <c r="D179" s="31"/>
      <c r="E179" s="31"/>
      <c r="F179" s="31"/>
      <c r="G179" s="31"/>
      <c r="H179" s="11"/>
      <c r="I179" s="11"/>
      <c r="J179" s="3"/>
      <c r="K179" s="12"/>
      <c r="L179" s="12"/>
      <c r="M179" s="12"/>
      <c r="N179" s="1"/>
      <c r="O179" s="12"/>
      <c r="P179" s="12"/>
      <c r="Q179" s="12"/>
      <c r="R179" s="1"/>
      <c r="S179" s="3"/>
      <c r="T179" s="3"/>
      <c r="U179" s="15"/>
    </row>
    <row r="180" spans="1:21" x14ac:dyDescent="0.35">
      <c r="A180" s="3"/>
      <c r="B180" s="11"/>
      <c r="C180" s="11"/>
      <c r="D180" s="31"/>
      <c r="E180" s="31"/>
      <c r="F180" s="31"/>
      <c r="G180" s="31"/>
      <c r="H180" s="11"/>
      <c r="I180" s="11"/>
      <c r="J180" s="3"/>
      <c r="K180" s="12"/>
      <c r="L180" s="12"/>
      <c r="M180" s="12"/>
      <c r="N180" s="1"/>
      <c r="O180" s="12"/>
      <c r="P180" s="12"/>
      <c r="Q180" s="12"/>
      <c r="R180" s="1"/>
      <c r="S180" s="3"/>
      <c r="T180" s="3"/>
      <c r="U180" s="15"/>
    </row>
    <row r="181" spans="1:21" x14ac:dyDescent="0.35">
      <c r="A181" s="3"/>
      <c r="B181" s="11"/>
      <c r="C181" s="11"/>
      <c r="D181" s="31"/>
      <c r="E181" s="31"/>
      <c r="F181" s="31"/>
      <c r="G181" s="31"/>
      <c r="H181" s="11"/>
      <c r="I181" s="11"/>
      <c r="J181" s="3"/>
      <c r="K181" s="12"/>
      <c r="L181" s="12"/>
      <c r="M181" s="12"/>
      <c r="N181" s="1"/>
      <c r="O181" s="12"/>
      <c r="P181" s="12"/>
      <c r="Q181" s="12"/>
      <c r="R181" s="1"/>
      <c r="S181" s="3"/>
      <c r="T181" s="3"/>
      <c r="U181" s="15"/>
    </row>
    <row r="182" spans="1:21" x14ac:dyDescent="0.35">
      <c r="A182" s="3"/>
      <c r="B182" s="11"/>
      <c r="C182" s="11"/>
      <c r="D182" s="31"/>
      <c r="E182" s="31"/>
      <c r="F182" s="31"/>
      <c r="G182" s="31"/>
      <c r="H182" s="11"/>
      <c r="I182" s="11"/>
      <c r="J182" s="3"/>
      <c r="K182" s="12"/>
      <c r="L182" s="12"/>
      <c r="M182" s="12"/>
      <c r="N182" s="1"/>
      <c r="O182" s="12"/>
      <c r="P182" s="12"/>
      <c r="Q182" s="12"/>
      <c r="R182" s="1"/>
      <c r="S182" s="3"/>
      <c r="T182" s="3"/>
      <c r="U182" s="15"/>
    </row>
    <row r="183" spans="1:21" x14ac:dyDescent="0.35">
      <c r="A183" s="3"/>
      <c r="B183" s="11"/>
      <c r="C183" s="11"/>
      <c r="D183" s="31"/>
      <c r="E183" s="31"/>
      <c r="F183" s="31"/>
      <c r="G183" s="31"/>
      <c r="H183" s="11"/>
      <c r="I183" s="11"/>
      <c r="J183" s="3"/>
      <c r="K183" s="12"/>
      <c r="L183" s="12"/>
      <c r="M183" s="12"/>
      <c r="N183" s="1"/>
      <c r="O183" s="12"/>
      <c r="P183" s="12"/>
      <c r="Q183" s="12"/>
      <c r="R183" s="1"/>
      <c r="S183" s="3"/>
      <c r="T183" s="3"/>
      <c r="U183" s="15"/>
    </row>
    <row r="184" spans="1:21" x14ac:dyDescent="0.35">
      <c r="A184" s="3"/>
      <c r="B184" s="11"/>
      <c r="C184" s="11"/>
      <c r="D184" s="31"/>
      <c r="E184" s="31"/>
      <c r="F184" s="31"/>
      <c r="G184" s="31"/>
      <c r="H184" s="11"/>
      <c r="I184" s="11"/>
      <c r="J184" s="3"/>
      <c r="K184" s="12"/>
      <c r="L184" s="12"/>
      <c r="M184" s="12"/>
      <c r="N184" s="1"/>
      <c r="O184" s="12"/>
      <c r="P184" s="12"/>
      <c r="Q184" s="12"/>
      <c r="R184" s="1"/>
      <c r="S184" s="3"/>
      <c r="T184" s="3"/>
      <c r="U184" s="15"/>
    </row>
    <row r="185" spans="1:21" x14ac:dyDescent="0.35">
      <c r="A185" s="3"/>
      <c r="B185" s="11"/>
      <c r="C185" s="11"/>
      <c r="D185" s="31"/>
      <c r="E185" s="31"/>
      <c r="F185" s="31"/>
      <c r="G185" s="31"/>
      <c r="H185" s="11"/>
      <c r="I185" s="11"/>
      <c r="J185" s="3"/>
      <c r="K185" s="12"/>
      <c r="L185" s="12"/>
      <c r="M185" s="12"/>
      <c r="N185" s="1"/>
      <c r="O185" s="12"/>
      <c r="P185" s="12"/>
      <c r="Q185" s="12"/>
      <c r="R185" s="1"/>
      <c r="S185" s="3"/>
      <c r="T185" s="3"/>
      <c r="U185" s="15"/>
    </row>
    <row r="186" spans="1:21" x14ac:dyDescent="0.35">
      <c r="A186" s="3"/>
      <c r="B186" s="11"/>
      <c r="C186" s="11"/>
      <c r="D186" s="31"/>
      <c r="E186" s="31"/>
      <c r="F186" s="31"/>
      <c r="G186" s="31"/>
      <c r="H186" s="11"/>
      <c r="I186" s="11"/>
      <c r="J186" s="3"/>
      <c r="K186" s="12"/>
      <c r="L186" s="12"/>
      <c r="M186" s="12"/>
      <c r="N186" s="1"/>
      <c r="O186" s="12"/>
      <c r="P186" s="12"/>
      <c r="Q186" s="12"/>
      <c r="R186" s="1"/>
      <c r="S186" s="3"/>
      <c r="T186" s="3"/>
      <c r="U186" s="15"/>
    </row>
    <row r="187" spans="1:21" x14ac:dyDescent="0.35">
      <c r="A187" s="3"/>
      <c r="B187" s="11"/>
      <c r="C187" s="11"/>
      <c r="D187" s="31"/>
      <c r="E187" s="31"/>
      <c r="F187" s="31"/>
      <c r="G187" s="31"/>
      <c r="H187" s="11"/>
      <c r="I187" s="11"/>
      <c r="J187" s="3"/>
      <c r="K187" s="12"/>
      <c r="L187" s="12"/>
      <c r="M187" s="12"/>
      <c r="N187" s="1"/>
      <c r="O187" s="12"/>
      <c r="P187" s="12"/>
      <c r="Q187" s="12"/>
      <c r="R187" s="1"/>
      <c r="S187" s="3"/>
      <c r="T187" s="3"/>
      <c r="U187" s="15"/>
    </row>
    <row r="188" spans="1:21" x14ac:dyDescent="0.35">
      <c r="A188" s="3"/>
      <c r="B188" s="11"/>
      <c r="C188" s="11"/>
      <c r="D188" s="31"/>
      <c r="E188" s="31"/>
      <c r="F188" s="31"/>
      <c r="G188" s="31"/>
      <c r="H188" s="11"/>
      <c r="I188" s="11"/>
      <c r="J188" s="3"/>
      <c r="K188" s="12"/>
      <c r="L188" s="12"/>
      <c r="M188" s="12"/>
      <c r="N188" s="1"/>
      <c r="O188" s="12"/>
      <c r="P188" s="12"/>
      <c r="Q188" s="12"/>
      <c r="R188" s="1"/>
      <c r="S188" s="3"/>
      <c r="T188" s="3"/>
      <c r="U188" s="15"/>
    </row>
    <row r="189" spans="1:21" x14ac:dyDescent="0.35">
      <c r="A189" s="3"/>
      <c r="B189" s="11"/>
      <c r="C189" s="11"/>
      <c r="D189" s="31"/>
      <c r="E189" s="31"/>
      <c r="F189" s="31"/>
      <c r="G189" s="31"/>
      <c r="H189" s="11"/>
      <c r="I189" s="11"/>
      <c r="J189" s="3"/>
      <c r="K189" s="12"/>
      <c r="L189" s="12"/>
      <c r="M189" s="12"/>
      <c r="N189" s="1"/>
      <c r="O189" s="12"/>
      <c r="P189" s="12"/>
      <c r="Q189" s="12"/>
      <c r="R189" s="1"/>
      <c r="S189" s="3"/>
      <c r="T189" s="3"/>
      <c r="U189" s="15"/>
    </row>
    <row r="190" spans="1:21" x14ac:dyDescent="0.35">
      <c r="A190" s="3"/>
      <c r="B190" s="11"/>
      <c r="C190" s="11"/>
      <c r="D190" s="31"/>
      <c r="E190" s="31"/>
      <c r="F190" s="31"/>
      <c r="G190" s="31"/>
      <c r="H190" s="11"/>
      <c r="I190" s="11"/>
      <c r="J190" s="3"/>
      <c r="K190" s="12"/>
      <c r="L190" s="12"/>
      <c r="M190" s="12"/>
      <c r="N190" s="1"/>
      <c r="O190" s="12"/>
      <c r="P190" s="12"/>
      <c r="Q190" s="12"/>
      <c r="R190" s="1"/>
      <c r="S190" s="3"/>
      <c r="T190" s="3"/>
      <c r="U190" s="15"/>
    </row>
    <row r="191" spans="1:21" x14ac:dyDescent="0.35">
      <c r="A191" s="3"/>
      <c r="B191" s="11"/>
      <c r="C191" s="11"/>
      <c r="D191" s="31"/>
      <c r="E191" s="31"/>
      <c r="F191" s="31"/>
      <c r="G191" s="31"/>
      <c r="H191" s="11"/>
      <c r="I191" s="11"/>
      <c r="J191" s="3"/>
      <c r="K191" s="12"/>
      <c r="L191" s="12"/>
      <c r="M191" s="12"/>
      <c r="N191" s="1"/>
      <c r="O191" s="12"/>
      <c r="P191" s="12"/>
      <c r="Q191" s="12"/>
      <c r="R191" s="1"/>
      <c r="S191" s="3"/>
      <c r="T191" s="3"/>
      <c r="U191" s="15"/>
    </row>
    <row r="192" spans="1:21" x14ac:dyDescent="0.35">
      <c r="A192" s="3"/>
      <c r="B192" s="11"/>
      <c r="C192" s="11"/>
      <c r="D192" s="31"/>
      <c r="E192" s="31"/>
      <c r="F192" s="31"/>
      <c r="G192" s="31"/>
      <c r="H192" s="11"/>
      <c r="I192" s="11"/>
      <c r="J192" s="3"/>
      <c r="K192" s="12"/>
      <c r="L192" s="12"/>
      <c r="M192" s="12"/>
      <c r="N192" s="1"/>
      <c r="O192" s="12"/>
      <c r="P192" s="12"/>
      <c r="Q192" s="12"/>
      <c r="R192" s="1"/>
      <c r="S192" s="3"/>
      <c r="T192" s="3"/>
      <c r="U192" s="15"/>
    </row>
    <row r="193" spans="1:21" x14ac:dyDescent="0.35">
      <c r="A193" s="3"/>
      <c r="B193" s="11"/>
      <c r="C193" s="11"/>
      <c r="D193" s="31"/>
      <c r="E193" s="31"/>
      <c r="F193" s="31"/>
      <c r="G193" s="31"/>
      <c r="H193" s="11"/>
      <c r="I193" s="11"/>
      <c r="J193" s="3"/>
      <c r="K193" s="12"/>
      <c r="L193" s="12"/>
      <c r="M193" s="12"/>
      <c r="N193" s="1"/>
      <c r="O193" s="12"/>
      <c r="P193" s="12"/>
      <c r="Q193" s="12"/>
      <c r="R193" s="1"/>
      <c r="S193" s="3"/>
      <c r="T193" s="3"/>
      <c r="U193" s="15"/>
    </row>
    <row r="194" spans="1:21" x14ac:dyDescent="0.35">
      <c r="A194" s="3"/>
      <c r="B194" s="11"/>
      <c r="C194" s="11"/>
      <c r="D194" s="31"/>
      <c r="E194" s="31"/>
      <c r="F194" s="31"/>
      <c r="G194" s="31"/>
      <c r="H194" s="11"/>
      <c r="I194" s="11"/>
      <c r="J194" s="3"/>
      <c r="K194" s="12"/>
      <c r="L194" s="12"/>
      <c r="M194" s="12"/>
      <c r="N194" s="1"/>
      <c r="O194" s="12"/>
      <c r="P194" s="12"/>
      <c r="Q194" s="12"/>
      <c r="R194" s="1"/>
      <c r="S194" s="3"/>
      <c r="T194" s="3"/>
      <c r="U194" s="15"/>
    </row>
    <row r="195" spans="1:21" x14ac:dyDescent="0.35">
      <c r="A195" s="3"/>
      <c r="B195" s="11"/>
      <c r="C195" s="11"/>
      <c r="D195" s="31"/>
      <c r="E195" s="31"/>
      <c r="F195" s="31"/>
      <c r="G195" s="31"/>
      <c r="H195" s="11"/>
      <c r="I195" s="11"/>
      <c r="J195" s="3"/>
      <c r="K195" s="12"/>
      <c r="L195" s="12"/>
      <c r="M195" s="12"/>
      <c r="N195" s="1"/>
      <c r="O195" s="12"/>
      <c r="P195" s="12"/>
      <c r="Q195" s="12"/>
      <c r="R195" s="1"/>
      <c r="S195" s="3"/>
      <c r="T195" s="3"/>
      <c r="U195" s="15"/>
    </row>
    <row r="196" spans="1:21" x14ac:dyDescent="0.35">
      <c r="A196" s="3"/>
      <c r="B196" s="11"/>
      <c r="C196" s="11"/>
      <c r="D196" s="31"/>
      <c r="E196" s="31"/>
      <c r="F196" s="31"/>
      <c r="G196" s="31"/>
      <c r="H196" s="11"/>
      <c r="I196" s="11"/>
      <c r="J196" s="3"/>
      <c r="K196" s="12"/>
      <c r="L196" s="12"/>
      <c r="M196" s="12"/>
      <c r="N196" s="1"/>
      <c r="O196" s="12"/>
      <c r="P196" s="12"/>
      <c r="Q196" s="12"/>
      <c r="R196" s="1"/>
      <c r="S196" s="3"/>
      <c r="T196" s="3"/>
      <c r="U196" s="15"/>
    </row>
    <row r="197" spans="1:21" x14ac:dyDescent="0.35">
      <c r="A197" s="3"/>
      <c r="B197" s="11"/>
      <c r="C197" s="11"/>
      <c r="D197" s="31"/>
      <c r="E197" s="31"/>
      <c r="F197" s="31"/>
      <c r="G197" s="31"/>
      <c r="H197" s="11"/>
      <c r="I197" s="11"/>
      <c r="J197" s="3"/>
      <c r="K197" s="12"/>
      <c r="L197" s="12"/>
      <c r="M197" s="12"/>
      <c r="N197" s="1"/>
      <c r="O197" s="12"/>
      <c r="P197" s="12"/>
      <c r="Q197" s="12"/>
      <c r="R197" s="1"/>
      <c r="S197" s="3"/>
      <c r="T197" s="3"/>
      <c r="U197" s="15"/>
    </row>
    <row r="198" spans="1:21" x14ac:dyDescent="0.35">
      <c r="A198" s="3"/>
      <c r="B198" s="11"/>
      <c r="C198" s="11"/>
      <c r="D198" s="31"/>
      <c r="E198" s="31"/>
      <c r="F198" s="31"/>
      <c r="G198" s="31"/>
      <c r="H198" s="11"/>
      <c r="I198" s="11"/>
      <c r="J198" s="3"/>
      <c r="K198" s="12"/>
      <c r="L198" s="12"/>
      <c r="M198" s="12"/>
      <c r="N198" s="1"/>
      <c r="O198" s="12"/>
      <c r="P198" s="12"/>
      <c r="Q198" s="12"/>
      <c r="R198" s="1"/>
      <c r="S198" s="3"/>
      <c r="T198" s="3"/>
      <c r="U198" s="15"/>
    </row>
    <row r="199" spans="1:21" x14ac:dyDescent="0.35">
      <c r="A199" s="3"/>
      <c r="B199" s="11"/>
      <c r="C199" s="11"/>
      <c r="D199" s="31"/>
      <c r="E199" s="31"/>
      <c r="F199" s="31"/>
      <c r="G199" s="31"/>
      <c r="H199" s="11"/>
      <c r="I199" s="11"/>
      <c r="J199" s="3"/>
      <c r="K199" s="12"/>
      <c r="L199" s="12"/>
      <c r="M199" s="12"/>
      <c r="N199" s="1"/>
      <c r="O199" s="12"/>
      <c r="P199" s="12"/>
      <c r="Q199" s="12"/>
      <c r="R199" s="1"/>
      <c r="S199" s="3"/>
      <c r="T199" s="3"/>
      <c r="U199" s="15"/>
    </row>
    <row r="200" spans="1:21" x14ac:dyDescent="0.35">
      <c r="A200" s="3"/>
      <c r="B200" s="11"/>
      <c r="C200" s="11"/>
      <c r="D200" s="31"/>
      <c r="E200" s="31"/>
      <c r="F200" s="31"/>
      <c r="G200" s="31"/>
      <c r="H200" s="11"/>
      <c r="I200" s="11"/>
      <c r="J200" s="3"/>
      <c r="K200" s="12"/>
      <c r="L200" s="12"/>
      <c r="M200" s="12"/>
      <c r="N200" s="1"/>
      <c r="O200" s="12"/>
      <c r="P200" s="12"/>
      <c r="Q200" s="12"/>
      <c r="R200" s="1"/>
      <c r="S200" s="3"/>
      <c r="T200" s="3"/>
      <c r="U200" s="15"/>
    </row>
    <row r="201" spans="1:21" x14ac:dyDescent="0.35">
      <c r="A201" s="3"/>
      <c r="B201" s="11"/>
      <c r="C201" s="11"/>
      <c r="D201" s="31"/>
      <c r="E201" s="31"/>
      <c r="F201" s="31"/>
      <c r="G201" s="31"/>
      <c r="H201" s="11"/>
      <c r="I201" s="11"/>
      <c r="J201" s="3"/>
      <c r="K201" s="12"/>
      <c r="L201" s="12"/>
      <c r="M201" s="12"/>
      <c r="N201" s="1"/>
      <c r="O201" s="12"/>
      <c r="P201" s="12"/>
      <c r="Q201" s="12"/>
      <c r="R201" s="1"/>
      <c r="S201" s="3"/>
      <c r="T201" s="3"/>
      <c r="U201" s="15"/>
    </row>
    <row r="202" spans="1:21" x14ac:dyDescent="0.35">
      <c r="A202" s="3"/>
      <c r="B202" s="11"/>
      <c r="C202" s="11"/>
      <c r="D202" s="31"/>
      <c r="E202" s="31"/>
      <c r="F202" s="31"/>
      <c r="G202" s="31"/>
      <c r="H202" s="11"/>
      <c r="I202" s="11"/>
      <c r="J202" s="3"/>
      <c r="K202" s="12"/>
      <c r="L202" s="12"/>
      <c r="M202" s="12"/>
      <c r="N202" s="1"/>
      <c r="O202" s="12"/>
      <c r="P202" s="12"/>
      <c r="Q202" s="12"/>
      <c r="R202" s="1"/>
      <c r="S202" s="3"/>
      <c r="T202" s="3"/>
      <c r="U202" s="15"/>
    </row>
    <row r="203" spans="1:21" x14ac:dyDescent="0.35">
      <c r="A203" s="3"/>
      <c r="B203" s="11"/>
      <c r="C203" s="11"/>
      <c r="D203" s="31"/>
      <c r="E203" s="31"/>
      <c r="F203" s="31"/>
      <c r="G203" s="31"/>
      <c r="H203" s="11"/>
      <c r="I203" s="11"/>
      <c r="J203" s="3"/>
      <c r="K203" s="12"/>
      <c r="L203" s="12"/>
      <c r="M203" s="12"/>
      <c r="N203" s="1"/>
      <c r="O203" s="12"/>
      <c r="P203" s="12"/>
      <c r="Q203" s="12"/>
      <c r="R203" s="1"/>
      <c r="S203" s="3"/>
      <c r="T203" s="3"/>
      <c r="U203" s="15"/>
    </row>
    <row r="204" spans="1:21" x14ac:dyDescent="0.35">
      <c r="A204" s="3"/>
      <c r="B204" s="11"/>
      <c r="C204" s="11"/>
      <c r="D204" s="31"/>
      <c r="E204" s="31"/>
      <c r="F204" s="31"/>
      <c r="G204" s="31"/>
      <c r="H204" s="11"/>
      <c r="I204" s="11"/>
      <c r="J204" s="3"/>
      <c r="K204" s="12"/>
      <c r="L204" s="12"/>
      <c r="M204" s="12"/>
      <c r="N204" s="1"/>
      <c r="O204" s="12"/>
      <c r="P204" s="12"/>
      <c r="Q204" s="12"/>
      <c r="R204" s="1"/>
      <c r="S204" s="3"/>
      <c r="T204" s="3"/>
      <c r="U204" s="15"/>
    </row>
    <row r="205" spans="1:21" x14ac:dyDescent="0.35">
      <c r="A205" s="3"/>
      <c r="B205" s="11"/>
      <c r="C205" s="11"/>
      <c r="D205" s="31"/>
      <c r="E205" s="31"/>
      <c r="F205" s="31"/>
      <c r="G205" s="31"/>
      <c r="H205" s="11"/>
      <c r="I205" s="11"/>
      <c r="J205" s="3"/>
      <c r="K205" s="12"/>
      <c r="L205" s="12"/>
      <c r="M205" s="12"/>
      <c r="N205" s="1"/>
      <c r="O205" s="12"/>
      <c r="P205" s="12"/>
      <c r="Q205" s="12"/>
      <c r="R205" s="1"/>
      <c r="S205" s="3"/>
      <c r="T205" s="3"/>
      <c r="U205" s="15"/>
    </row>
    <row r="206" spans="1:21" x14ac:dyDescent="0.35">
      <c r="A206" s="3"/>
      <c r="B206" s="11"/>
      <c r="C206" s="11"/>
      <c r="D206" s="31"/>
      <c r="E206" s="31"/>
      <c r="F206" s="31"/>
      <c r="G206" s="31"/>
      <c r="H206" s="11"/>
      <c r="I206" s="11"/>
      <c r="J206" s="3"/>
      <c r="K206" s="12"/>
      <c r="L206" s="12"/>
      <c r="M206" s="12"/>
      <c r="N206" s="1"/>
      <c r="O206" s="12"/>
      <c r="P206" s="12"/>
      <c r="Q206" s="12"/>
      <c r="R206" s="1"/>
      <c r="S206" s="3"/>
      <c r="T206" s="3"/>
      <c r="U206" s="15"/>
    </row>
    <row r="207" spans="1:21" x14ac:dyDescent="0.35">
      <c r="A207" s="3"/>
      <c r="B207" s="11"/>
      <c r="C207" s="11"/>
      <c r="D207" s="31"/>
      <c r="E207" s="31"/>
      <c r="F207" s="31"/>
      <c r="G207" s="31"/>
      <c r="H207" s="11"/>
      <c r="I207" s="11"/>
      <c r="J207" s="3"/>
      <c r="K207" s="12"/>
      <c r="L207" s="12"/>
      <c r="M207" s="12"/>
      <c r="N207" s="1"/>
      <c r="O207" s="12"/>
      <c r="P207" s="12"/>
      <c r="Q207" s="12"/>
      <c r="R207" s="1"/>
      <c r="S207" s="3"/>
      <c r="T207" s="3"/>
      <c r="U207" s="15"/>
    </row>
    <row r="208" spans="1:21" x14ac:dyDescent="0.35">
      <c r="A208" s="3"/>
      <c r="B208" s="11"/>
      <c r="C208" s="11"/>
      <c r="D208" s="31"/>
      <c r="E208" s="31"/>
      <c r="F208" s="31"/>
      <c r="G208" s="31"/>
      <c r="H208" s="11"/>
      <c r="I208" s="11"/>
      <c r="J208" s="3"/>
      <c r="K208" s="12"/>
      <c r="L208" s="12"/>
      <c r="M208" s="12"/>
      <c r="N208" s="1"/>
      <c r="O208" s="12"/>
      <c r="P208" s="12"/>
      <c r="Q208" s="12"/>
      <c r="R208" s="1"/>
      <c r="S208" s="3"/>
      <c r="T208" s="3"/>
      <c r="U208" s="15"/>
    </row>
    <row r="209" spans="1:21" x14ac:dyDescent="0.35">
      <c r="A209" s="3"/>
      <c r="B209" s="11"/>
      <c r="C209" s="11"/>
      <c r="D209" s="31"/>
      <c r="E209" s="31"/>
      <c r="F209" s="31"/>
      <c r="G209" s="31"/>
      <c r="H209" s="11"/>
      <c r="I209" s="11"/>
      <c r="J209" s="3"/>
      <c r="K209" s="12"/>
      <c r="L209" s="12"/>
      <c r="M209" s="12"/>
      <c r="N209" s="1"/>
      <c r="O209" s="12"/>
      <c r="P209" s="12"/>
      <c r="Q209" s="12"/>
      <c r="R209" s="1"/>
      <c r="S209" s="3"/>
      <c r="T209" s="3"/>
      <c r="U209" s="15"/>
    </row>
    <row r="210" spans="1:21" x14ac:dyDescent="0.35">
      <c r="A210" s="3"/>
      <c r="B210" s="11"/>
      <c r="C210" s="11"/>
      <c r="D210" s="31"/>
      <c r="E210" s="31"/>
      <c r="F210" s="31"/>
      <c r="G210" s="31"/>
      <c r="H210" s="11"/>
      <c r="I210" s="11"/>
      <c r="J210" s="3"/>
      <c r="K210" s="12"/>
      <c r="L210" s="12"/>
      <c r="M210" s="12"/>
      <c r="N210" s="1"/>
      <c r="O210" s="12"/>
      <c r="P210" s="12"/>
      <c r="Q210" s="12"/>
      <c r="R210" s="1"/>
      <c r="S210" s="3"/>
      <c r="T210" s="3"/>
      <c r="U210" s="15"/>
    </row>
    <row r="211" spans="1:21" x14ac:dyDescent="0.35">
      <c r="A211" s="3"/>
      <c r="B211" s="11"/>
      <c r="C211" s="11"/>
      <c r="D211" s="31"/>
      <c r="E211" s="31"/>
      <c r="F211" s="31"/>
      <c r="G211" s="31"/>
      <c r="H211" s="11"/>
      <c r="I211" s="11"/>
      <c r="J211" s="3"/>
      <c r="K211" s="12"/>
      <c r="L211" s="12"/>
      <c r="M211" s="12"/>
      <c r="N211" s="1"/>
      <c r="O211" s="12"/>
      <c r="P211" s="12"/>
      <c r="Q211" s="12"/>
      <c r="R211" s="1"/>
      <c r="S211" s="3"/>
      <c r="T211" s="3"/>
      <c r="U211" s="15"/>
    </row>
    <row r="212" spans="1:21" x14ac:dyDescent="0.35">
      <c r="A212" s="3"/>
      <c r="B212" s="11"/>
      <c r="C212" s="11"/>
      <c r="D212" s="31"/>
      <c r="E212" s="31"/>
      <c r="F212" s="31"/>
      <c r="G212" s="31"/>
      <c r="H212" s="11"/>
      <c r="I212" s="11"/>
      <c r="J212" s="3"/>
      <c r="K212" s="12"/>
      <c r="L212" s="12"/>
      <c r="M212" s="12"/>
      <c r="N212" s="1"/>
      <c r="O212" s="12"/>
      <c r="P212" s="12"/>
      <c r="Q212" s="12"/>
      <c r="R212" s="1"/>
      <c r="S212" s="3"/>
      <c r="T212" s="3"/>
      <c r="U212" s="15"/>
    </row>
    <row r="213" spans="1:21" x14ac:dyDescent="0.35">
      <c r="A213" s="3"/>
      <c r="B213" s="11"/>
      <c r="C213" s="11"/>
      <c r="D213" s="31"/>
      <c r="E213" s="31"/>
      <c r="F213" s="31"/>
      <c r="G213" s="31"/>
      <c r="H213" s="11"/>
      <c r="I213" s="11"/>
      <c r="J213" s="3"/>
      <c r="K213" s="12"/>
      <c r="L213" s="12"/>
      <c r="M213" s="12"/>
      <c r="N213" s="1"/>
      <c r="O213" s="12"/>
      <c r="P213" s="12"/>
      <c r="Q213" s="12"/>
      <c r="R213" s="1"/>
      <c r="S213" s="3"/>
      <c r="T213" s="3"/>
      <c r="U213" s="15"/>
    </row>
    <row r="214" spans="1:21" x14ac:dyDescent="0.35">
      <c r="A214" s="3"/>
      <c r="B214" s="11"/>
      <c r="C214" s="11"/>
      <c r="D214" s="31"/>
      <c r="E214" s="31"/>
      <c r="F214" s="31"/>
      <c r="G214" s="31"/>
      <c r="H214" s="11"/>
      <c r="I214" s="11"/>
      <c r="J214" s="3"/>
      <c r="K214" s="12"/>
      <c r="L214" s="12"/>
      <c r="M214" s="12"/>
      <c r="N214" s="1"/>
      <c r="O214" s="12"/>
      <c r="P214" s="12"/>
      <c r="Q214" s="12"/>
      <c r="R214" s="1"/>
      <c r="S214" s="3"/>
      <c r="T214" s="3"/>
      <c r="U214" s="15"/>
    </row>
    <row r="215" spans="1:21" x14ac:dyDescent="0.35">
      <c r="A215" s="3"/>
      <c r="B215" s="11"/>
      <c r="C215" s="11"/>
      <c r="D215" s="31"/>
      <c r="E215" s="31"/>
      <c r="F215" s="31"/>
      <c r="G215" s="31"/>
      <c r="H215" s="11"/>
      <c r="I215" s="11"/>
      <c r="J215" s="3"/>
      <c r="K215" s="12"/>
      <c r="L215" s="12"/>
      <c r="M215" s="12"/>
      <c r="N215" s="1"/>
      <c r="O215" s="12"/>
      <c r="P215" s="12"/>
      <c r="Q215" s="12"/>
      <c r="R215" s="1"/>
      <c r="S215" s="3"/>
      <c r="T215" s="3"/>
      <c r="U215" s="15"/>
    </row>
    <row r="216" spans="1:21" x14ac:dyDescent="0.35">
      <c r="A216" s="3"/>
      <c r="B216" s="11"/>
      <c r="C216" s="11"/>
      <c r="D216" s="31"/>
      <c r="E216" s="31"/>
      <c r="F216" s="31"/>
      <c r="G216" s="31"/>
      <c r="H216" s="11"/>
      <c r="I216" s="11"/>
      <c r="J216" s="3"/>
      <c r="K216" s="12"/>
      <c r="L216" s="12"/>
      <c r="M216" s="12"/>
      <c r="N216" s="1"/>
      <c r="O216" s="12"/>
      <c r="P216" s="12"/>
      <c r="Q216" s="12"/>
      <c r="R216" s="1"/>
      <c r="S216" s="3"/>
      <c r="T216" s="3"/>
      <c r="U216" s="15"/>
    </row>
    <row r="217" spans="1:21" x14ac:dyDescent="0.35">
      <c r="A217" s="3"/>
      <c r="B217" s="11"/>
      <c r="C217" s="11"/>
      <c r="D217" s="31"/>
      <c r="E217" s="31"/>
      <c r="F217" s="31"/>
      <c r="G217" s="31"/>
      <c r="H217" s="11"/>
      <c r="I217" s="11"/>
      <c r="J217" s="3"/>
      <c r="K217" s="12"/>
      <c r="L217" s="12"/>
      <c r="M217" s="12"/>
      <c r="N217" s="1"/>
      <c r="O217" s="12"/>
      <c r="P217" s="12"/>
      <c r="Q217" s="12"/>
      <c r="R217" s="1"/>
      <c r="S217" s="3"/>
      <c r="T217" s="3"/>
      <c r="U217" s="15"/>
    </row>
    <row r="218" spans="1:21" x14ac:dyDescent="0.35">
      <c r="A218" s="3"/>
      <c r="B218" s="11"/>
      <c r="C218" s="11"/>
      <c r="D218" s="31"/>
      <c r="E218" s="31"/>
      <c r="F218" s="31"/>
      <c r="G218" s="31"/>
      <c r="H218" s="11"/>
      <c r="I218" s="11"/>
      <c r="J218" s="3"/>
      <c r="K218" s="12"/>
      <c r="L218" s="12"/>
      <c r="M218" s="12"/>
      <c r="N218" s="1"/>
      <c r="O218" s="12"/>
      <c r="P218" s="12"/>
      <c r="Q218" s="12"/>
      <c r="R218" s="1"/>
      <c r="S218" s="3"/>
      <c r="T218" s="3"/>
      <c r="U218" s="15"/>
    </row>
    <row r="219" spans="1:21" x14ac:dyDescent="0.35">
      <c r="A219" s="3"/>
      <c r="B219" s="11"/>
      <c r="C219" s="11"/>
      <c r="D219" s="31"/>
      <c r="E219" s="31"/>
      <c r="F219" s="31"/>
      <c r="G219" s="31"/>
      <c r="H219" s="11"/>
      <c r="I219" s="11"/>
      <c r="J219" s="3"/>
      <c r="K219" s="12"/>
      <c r="L219" s="12"/>
      <c r="M219" s="12"/>
      <c r="N219" s="1"/>
      <c r="O219" s="12"/>
      <c r="P219" s="12"/>
      <c r="Q219" s="12"/>
      <c r="R219" s="1"/>
      <c r="S219" s="3"/>
      <c r="T219" s="3"/>
      <c r="U219" s="15"/>
    </row>
    <row r="220" spans="1:21" x14ac:dyDescent="0.35">
      <c r="A220" s="3"/>
      <c r="B220" s="11"/>
      <c r="C220" s="11"/>
      <c r="D220" s="31"/>
      <c r="E220" s="31"/>
      <c r="F220" s="31"/>
      <c r="G220" s="31"/>
      <c r="H220" s="11"/>
      <c r="I220" s="11"/>
      <c r="J220" s="3"/>
      <c r="K220" s="12"/>
      <c r="L220" s="12"/>
      <c r="M220" s="12"/>
      <c r="N220" s="1"/>
      <c r="O220" s="12"/>
      <c r="P220" s="12"/>
      <c r="Q220" s="12"/>
      <c r="R220" s="1"/>
      <c r="S220" s="3"/>
      <c r="T220" s="3"/>
      <c r="U220" s="15"/>
    </row>
    <row r="221" spans="1:21" x14ac:dyDescent="0.35">
      <c r="A221" s="3"/>
      <c r="B221" s="11"/>
      <c r="C221" s="11"/>
      <c r="D221" s="31"/>
      <c r="E221" s="31"/>
      <c r="F221" s="31"/>
      <c r="G221" s="31"/>
      <c r="H221" s="11"/>
      <c r="I221" s="11"/>
      <c r="J221" s="3"/>
      <c r="K221" s="12"/>
      <c r="L221" s="12"/>
      <c r="M221" s="12"/>
      <c r="N221" s="1"/>
      <c r="O221" s="12"/>
      <c r="P221" s="12"/>
      <c r="Q221" s="12"/>
      <c r="R221" s="1"/>
      <c r="S221" s="3"/>
      <c r="T221" s="3"/>
      <c r="U221" s="15"/>
    </row>
    <row r="222" spans="1:21" x14ac:dyDescent="0.35">
      <c r="A222" s="3"/>
      <c r="B222" s="11"/>
      <c r="C222" s="11"/>
      <c r="D222" s="31"/>
      <c r="E222" s="31"/>
      <c r="F222" s="31"/>
      <c r="G222" s="31"/>
      <c r="H222" s="11"/>
      <c r="I222" s="11"/>
      <c r="J222" s="3"/>
      <c r="K222" s="12"/>
      <c r="L222" s="12"/>
      <c r="M222" s="12"/>
      <c r="N222" s="1"/>
      <c r="O222" s="12"/>
      <c r="P222" s="12"/>
      <c r="Q222" s="12"/>
      <c r="R222" s="1"/>
      <c r="S222" s="3"/>
      <c r="T222" s="3"/>
      <c r="U222" s="15"/>
    </row>
    <row r="223" spans="1:21" x14ac:dyDescent="0.35">
      <c r="A223" s="3"/>
      <c r="B223" s="11"/>
      <c r="C223" s="11"/>
      <c r="D223" s="31"/>
      <c r="E223" s="31"/>
      <c r="F223" s="31"/>
      <c r="G223" s="31"/>
      <c r="H223" s="11"/>
      <c r="I223" s="11"/>
      <c r="J223" s="3"/>
      <c r="K223" s="12"/>
      <c r="L223" s="12"/>
      <c r="M223" s="12"/>
      <c r="N223" s="1"/>
      <c r="O223" s="12"/>
      <c r="P223" s="12"/>
      <c r="Q223" s="12"/>
      <c r="R223" s="1"/>
      <c r="S223" s="3"/>
      <c r="T223" s="3"/>
      <c r="U223" s="15"/>
    </row>
    <row r="224" spans="1:21" x14ac:dyDescent="0.35">
      <c r="A224" s="3"/>
      <c r="B224" s="11"/>
      <c r="C224" s="11"/>
      <c r="D224" s="31"/>
      <c r="E224" s="31"/>
      <c r="F224" s="31"/>
      <c r="G224" s="31"/>
      <c r="H224" s="11"/>
      <c r="I224" s="11"/>
      <c r="J224" s="3"/>
      <c r="K224" s="12"/>
      <c r="L224" s="12"/>
      <c r="M224" s="12"/>
      <c r="N224" s="1"/>
      <c r="O224" s="12"/>
      <c r="P224" s="12"/>
      <c r="Q224" s="12"/>
      <c r="R224" s="1"/>
      <c r="S224" s="3"/>
      <c r="T224" s="3"/>
      <c r="U224" s="15"/>
    </row>
    <row r="225" spans="1:21" x14ac:dyDescent="0.35">
      <c r="A225" s="3"/>
      <c r="B225" s="11"/>
      <c r="C225" s="11"/>
      <c r="D225" s="31"/>
      <c r="E225" s="31"/>
      <c r="F225" s="31"/>
      <c r="G225" s="31"/>
      <c r="H225" s="11"/>
      <c r="I225" s="11"/>
      <c r="J225" s="3"/>
      <c r="K225" s="12"/>
      <c r="L225" s="12"/>
      <c r="M225" s="12"/>
      <c r="N225" s="1"/>
      <c r="O225" s="12"/>
      <c r="P225" s="12"/>
      <c r="Q225" s="12"/>
      <c r="R225" s="1"/>
      <c r="S225" s="3"/>
      <c r="T225" s="3"/>
      <c r="U225" s="15"/>
    </row>
    <row r="226" spans="1:21" x14ac:dyDescent="0.35">
      <c r="A226" s="3"/>
      <c r="B226" s="11"/>
      <c r="C226" s="11"/>
      <c r="D226" s="31"/>
      <c r="E226" s="31"/>
      <c r="F226" s="31"/>
      <c r="G226" s="31"/>
      <c r="H226" s="11"/>
      <c r="I226" s="11"/>
      <c r="J226" s="3"/>
      <c r="K226" s="12"/>
      <c r="L226" s="12"/>
      <c r="M226" s="12"/>
      <c r="N226" s="1"/>
      <c r="O226" s="12"/>
      <c r="P226" s="12"/>
      <c r="Q226" s="12"/>
      <c r="R226" s="1"/>
      <c r="S226" s="3"/>
      <c r="T226" s="3"/>
      <c r="U226" s="15"/>
    </row>
    <row r="227" spans="1:21" x14ac:dyDescent="0.35">
      <c r="A227" s="3"/>
      <c r="B227" s="11"/>
      <c r="C227" s="11"/>
      <c r="D227" s="31"/>
      <c r="E227" s="31"/>
      <c r="F227" s="31"/>
      <c r="G227" s="31"/>
      <c r="H227" s="11"/>
      <c r="I227" s="11"/>
      <c r="J227" s="3"/>
      <c r="K227" s="12"/>
      <c r="L227" s="12"/>
      <c r="M227" s="12"/>
      <c r="N227" s="1"/>
      <c r="O227" s="12"/>
      <c r="P227" s="12"/>
      <c r="Q227" s="12"/>
      <c r="R227" s="1"/>
      <c r="S227" s="3"/>
      <c r="T227" s="3"/>
      <c r="U227" s="15"/>
    </row>
    <row r="228" spans="1:21" x14ac:dyDescent="0.35">
      <c r="A228" s="3"/>
      <c r="B228" s="11"/>
      <c r="C228" s="11"/>
      <c r="D228" s="31"/>
      <c r="E228" s="31"/>
      <c r="F228" s="31"/>
      <c r="G228" s="31"/>
      <c r="H228" s="11"/>
      <c r="I228" s="11"/>
      <c r="J228" s="3"/>
      <c r="K228" s="12"/>
      <c r="L228" s="12"/>
      <c r="M228" s="12"/>
      <c r="N228" s="1"/>
      <c r="O228" s="12"/>
      <c r="P228" s="12"/>
      <c r="Q228" s="12"/>
      <c r="R228" s="1"/>
      <c r="S228" s="3"/>
      <c r="T228" s="3"/>
      <c r="U228" s="15"/>
    </row>
    <row r="229" spans="1:21" x14ac:dyDescent="0.35">
      <c r="A229" s="3"/>
      <c r="B229" s="11"/>
      <c r="C229" s="11"/>
      <c r="D229" s="31"/>
      <c r="E229" s="31"/>
      <c r="F229" s="31"/>
      <c r="G229" s="31"/>
      <c r="H229" s="11"/>
      <c r="I229" s="11"/>
      <c r="J229" s="3"/>
      <c r="K229" s="12"/>
      <c r="L229" s="12"/>
      <c r="M229" s="12"/>
      <c r="N229" s="1"/>
      <c r="O229" s="12"/>
      <c r="P229" s="12"/>
      <c r="Q229" s="12"/>
      <c r="R229" s="1"/>
      <c r="S229" s="3"/>
      <c r="T229" s="3"/>
      <c r="U229" s="15"/>
    </row>
    <row r="230" spans="1:21" x14ac:dyDescent="0.35">
      <c r="A230" s="3"/>
      <c r="B230" s="11"/>
      <c r="C230" s="11"/>
      <c r="D230" s="31"/>
      <c r="E230" s="31"/>
      <c r="F230" s="31"/>
      <c r="G230" s="31"/>
      <c r="H230" s="11"/>
      <c r="I230" s="11"/>
      <c r="J230" s="3"/>
      <c r="K230" s="12"/>
      <c r="L230" s="12"/>
      <c r="M230" s="12"/>
      <c r="N230" s="1"/>
      <c r="O230" s="12"/>
      <c r="P230" s="12"/>
      <c r="Q230" s="12"/>
      <c r="R230" s="1"/>
      <c r="S230" s="3"/>
      <c r="T230" s="3"/>
      <c r="U230" s="15"/>
    </row>
    <row r="231" spans="1:21" x14ac:dyDescent="0.35">
      <c r="A231" s="3"/>
      <c r="B231" s="11"/>
      <c r="C231" s="11"/>
      <c r="D231" s="31"/>
      <c r="E231" s="31"/>
      <c r="F231" s="31"/>
      <c r="G231" s="31"/>
      <c r="H231" s="11"/>
      <c r="I231" s="11"/>
      <c r="J231" s="3"/>
      <c r="K231" s="12"/>
      <c r="L231" s="12"/>
      <c r="M231" s="12"/>
      <c r="N231" s="1"/>
      <c r="O231" s="12"/>
      <c r="P231" s="12"/>
      <c r="Q231" s="12"/>
      <c r="R231" s="1"/>
      <c r="S231" s="3"/>
      <c r="T231" s="3"/>
      <c r="U231" s="15"/>
    </row>
    <row r="232" spans="1:21" x14ac:dyDescent="0.35">
      <c r="A232" s="3"/>
      <c r="B232" s="11"/>
      <c r="C232" s="11"/>
      <c r="D232" s="31"/>
      <c r="E232" s="31"/>
      <c r="F232" s="31"/>
      <c r="G232" s="31"/>
      <c r="H232" s="11"/>
      <c r="I232" s="11"/>
      <c r="J232" s="3"/>
      <c r="K232" s="12"/>
      <c r="L232" s="12"/>
      <c r="M232" s="12"/>
      <c r="N232" s="1"/>
      <c r="O232" s="12"/>
      <c r="P232" s="12"/>
      <c r="Q232" s="12"/>
      <c r="R232" s="1"/>
      <c r="S232" s="3"/>
      <c r="T232" s="3"/>
      <c r="U232" s="15"/>
    </row>
    <row r="233" spans="1:21" x14ac:dyDescent="0.35">
      <c r="A233" s="3"/>
      <c r="B233" s="11"/>
      <c r="C233" s="11"/>
      <c r="D233" s="31"/>
      <c r="E233" s="31"/>
      <c r="F233" s="31"/>
      <c r="G233" s="31"/>
      <c r="H233" s="11"/>
      <c r="I233" s="11"/>
      <c r="J233" s="3"/>
      <c r="K233" s="12"/>
      <c r="L233" s="12"/>
      <c r="M233" s="12"/>
      <c r="N233" s="1"/>
      <c r="O233" s="12"/>
      <c r="P233" s="12"/>
      <c r="Q233" s="12"/>
      <c r="R233" s="1"/>
      <c r="S233" s="3"/>
      <c r="T233" s="3"/>
      <c r="U233" s="15"/>
    </row>
    <row r="234" spans="1:21" x14ac:dyDescent="0.35">
      <c r="A234" s="3"/>
      <c r="B234" s="11"/>
      <c r="C234" s="11"/>
      <c r="D234" s="31"/>
      <c r="E234" s="31"/>
      <c r="F234" s="31"/>
      <c r="G234" s="31"/>
      <c r="H234" s="11"/>
      <c r="I234" s="11"/>
      <c r="J234" s="3"/>
      <c r="K234" s="12"/>
      <c r="L234" s="12"/>
      <c r="M234" s="12"/>
      <c r="N234" s="1"/>
      <c r="O234" s="12"/>
      <c r="P234" s="12"/>
      <c r="Q234" s="12"/>
      <c r="R234" s="1"/>
      <c r="S234" s="3"/>
      <c r="T234" s="3"/>
      <c r="U234" s="15"/>
    </row>
    <row r="235" spans="1:21" x14ac:dyDescent="0.35">
      <c r="A235" s="3"/>
      <c r="B235" s="11"/>
      <c r="C235" s="11"/>
      <c r="D235" s="31"/>
      <c r="E235" s="31"/>
      <c r="F235" s="31"/>
      <c r="G235" s="31"/>
      <c r="H235" s="11"/>
      <c r="I235" s="11"/>
      <c r="J235" s="3"/>
      <c r="K235" s="12"/>
      <c r="L235" s="12"/>
      <c r="M235" s="12"/>
      <c r="N235" s="1"/>
      <c r="O235" s="12"/>
      <c r="P235" s="12"/>
      <c r="Q235" s="12"/>
      <c r="R235" s="1"/>
      <c r="S235" s="3"/>
      <c r="T235" s="3"/>
      <c r="U235" s="15"/>
    </row>
    <row r="236" spans="1:21" x14ac:dyDescent="0.35">
      <c r="A236" s="3"/>
      <c r="B236" s="11"/>
      <c r="C236" s="11"/>
      <c r="D236" s="31"/>
      <c r="E236" s="31"/>
      <c r="F236" s="31"/>
      <c r="G236" s="31"/>
      <c r="H236" s="11"/>
      <c r="I236" s="11"/>
      <c r="J236" s="3"/>
      <c r="K236" s="12"/>
      <c r="L236" s="12"/>
      <c r="M236" s="12"/>
      <c r="N236" s="1"/>
      <c r="O236" s="12"/>
      <c r="P236" s="12"/>
      <c r="Q236" s="12"/>
      <c r="R236" s="1"/>
      <c r="S236" s="3"/>
      <c r="T236" s="3"/>
      <c r="U236" s="15"/>
    </row>
    <row r="237" spans="1:21" x14ac:dyDescent="0.35">
      <c r="A237" s="3"/>
      <c r="B237" s="11"/>
      <c r="C237" s="11"/>
      <c r="D237" s="31"/>
      <c r="E237" s="31"/>
      <c r="F237" s="31"/>
      <c r="G237" s="31"/>
      <c r="H237" s="11"/>
      <c r="I237" s="11"/>
      <c r="J237" s="3"/>
      <c r="K237" s="12"/>
      <c r="L237" s="12"/>
      <c r="M237" s="12"/>
      <c r="N237" s="1"/>
      <c r="O237" s="12"/>
      <c r="P237" s="12"/>
      <c r="Q237" s="12"/>
      <c r="R237" s="1"/>
      <c r="S237" s="3"/>
      <c r="T237" s="3"/>
      <c r="U237" s="15"/>
    </row>
    <row r="238" spans="1:21" x14ac:dyDescent="0.35">
      <c r="A238" s="3"/>
      <c r="B238" s="11"/>
      <c r="C238" s="11"/>
      <c r="D238" s="31"/>
      <c r="E238" s="31"/>
      <c r="F238" s="31"/>
      <c r="G238" s="31"/>
      <c r="H238" s="11"/>
      <c r="I238" s="11"/>
      <c r="J238" s="3"/>
      <c r="K238" s="12"/>
      <c r="L238" s="12"/>
      <c r="M238" s="12"/>
      <c r="N238" s="1"/>
      <c r="O238" s="12"/>
      <c r="P238" s="12"/>
      <c r="Q238" s="12"/>
      <c r="R238" s="1"/>
      <c r="S238" s="3"/>
      <c r="T238" s="3"/>
      <c r="U238" s="15"/>
    </row>
    <row r="239" spans="1:21" x14ac:dyDescent="0.35">
      <c r="A239" s="3"/>
      <c r="B239" s="11"/>
      <c r="C239" s="11"/>
      <c r="D239" s="31"/>
      <c r="E239" s="31"/>
      <c r="F239" s="31"/>
      <c r="G239" s="31"/>
      <c r="H239" s="11"/>
      <c r="I239" s="11"/>
      <c r="J239" s="3"/>
      <c r="K239" s="12"/>
      <c r="L239" s="12"/>
      <c r="M239" s="12"/>
      <c r="N239" s="1"/>
      <c r="O239" s="12"/>
      <c r="P239" s="12"/>
      <c r="Q239" s="12"/>
      <c r="R239" s="1"/>
      <c r="S239" s="3"/>
      <c r="T239" s="3"/>
      <c r="U239" s="15"/>
    </row>
    <row r="240" spans="1:21" x14ac:dyDescent="0.35">
      <c r="A240" s="3"/>
      <c r="B240" s="11"/>
      <c r="C240" s="11"/>
      <c r="D240" s="31"/>
      <c r="E240" s="31"/>
      <c r="F240" s="31"/>
      <c r="G240" s="31"/>
      <c r="H240" s="11"/>
      <c r="I240" s="11"/>
      <c r="J240" s="3"/>
      <c r="K240" s="12"/>
      <c r="L240" s="12"/>
      <c r="M240" s="12"/>
      <c r="N240" s="1"/>
      <c r="O240" s="12"/>
      <c r="P240" s="12"/>
      <c r="Q240" s="12"/>
      <c r="R240" s="1"/>
      <c r="S240" s="3"/>
      <c r="T240" s="3"/>
      <c r="U240" s="15"/>
    </row>
    <row r="241" spans="1:21" x14ac:dyDescent="0.35">
      <c r="A241" s="3"/>
      <c r="B241" s="11"/>
      <c r="C241" s="11"/>
      <c r="D241" s="31"/>
      <c r="E241" s="31"/>
      <c r="F241" s="31"/>
      <c r="G241" s="31"/>
      <c r="H241" s="11"/>
      <c r="I241" s="11"/>
      <c r="J241" s="3"/>
      <c r="K241" s="12"/>
      <c r="L241" s="12"/>
      <c r="M241" s="12"/>
      <c r="N241" s="1"/>
      <c r="O241" s="12"/>
      <c r="P241" s="12"/>
      <c r="Q241" s="12"/>
      <c r="R241" s="1"/>
      <c r="S241" s="3"/>
      <c r="T241" s="3"/>
      <c r="U241" s="15"/>
    </row>
    <row r="242" spans="1:21" x14ac:dyDescent="0.35">
      <c r="A242" s="3"/>
      <c r="B242" s="11"/>
      <c r="C242" s="11"/>
      <c r="D242" s="31"/>
      <c r="E242" s="31"/>
      <c r="F242" s="31"/>
      <c r="G242" s="31"/>
      <c r="H242" s="11"/>
      <c r="I242" s="11"/>
      <c r="J242" s="3"/>
      <c r="K242" s="12"/>
      <c r="L242" s="12"/>
      <c r="M242" s="12"/>
      <c r="N242" s="1"/>
      <c r="O242" s="12"/>
      <c r="P242" s="12"/>
      <c r="Q242" s="12"/>
      <c r="R242" s="1"/>
      <c r="S242" s="3"/>
      <c r="T242" s="3"/>
      <c r="U242" s="15"/>
    </row>
    <row r="243" spans="1:21" x14ac:dyDescent="0.35">
      <c r="A243" s="3"/>
      <c r="B243" s="11"/>
      <c r="C243" s="11"/>
      <c r="D243" s="31"/>
      <c r="E243" s="31"/>
      <c r="F243" s="31"/>
      <c r="G243" s="31"/>
      <c r="H243" s="11"/>
      <c r="I243" s="11"/>
      <c r="J243" s="3"/>
      <c r="K243" s="12"/>
      <c r="L243" s="12"/>
      <c r="M243" s="12"/>
      <c r="N243" s="1"/>
      <c r="O243" s="12"/>
      <c r="P243" s="12"/>
      <c r="Q243" s="12"/>
      <c r="R243" s="1"/>
      <c r="S243" s="3"/>
      <c r="T243" s="3"/>
      <c r="U243" s="15"/>
    </row>
    <row r="244" spans="1:21" x14ac:dyDescent="0.35">
      <c r="A244" s="3"/>
      <c r="B244" s="11"/>
      <c r="C244" s="11"/>
      <c r="D244" s="31"/>
      <c r="E244" s="31"/>
      <c r="F244" s="31"/>
      <c r="G244" s="31"/>
      <c r="H244" s="11"/>
      <c r="I244" s="11"/>
      <c r="J244" s="3"/>
      <c r="K244" s="12"/>
      <c r="L244" s="12"/>
      <c r="M244" s="12"/>
      <c r="N244" s="1"/>
      <c r="O244" s="12"/>
      <c r="P244" s="12"/>
      <c r="Q244" s="12"/>
      <c r="R244" s="1"/>
      <c r="S244" s="3"/>
      <c r="T244" s="3"/>
      <c r="U244" s="15"/>
    </row>
    <row r="245" spans="1:21" x14ac:dyDescent="0.35">
      <c r="A245" s="3"/>
      <c r="B245" s="11"/>
      <c r="C245" s="11"/>
      <c r="D245" s="31"/>
      <c r="E245" s="31"/>
      <c r="F245" s="31"/>
      <c r="G245" s="31"/>
      <c r="H245" s="11"/>
      <c r="I245" s="11"/>
      <c r="J245" s="3"/>
      <c r="K245" s="12"/>
      <c r="L245" s="12"/>
      <c r="M245" s="12"/>
      <c r="N245" s="1"/>
      <c r="O245" s="12"/>
      <c r="P245" s="12"/>
      <c r="Q245" s="12"/>
      <c r="R245" s="1"/>
      <c r="S245" s="3"/>
      <c r="T245" s="3"/>
      <c r="U245" s="15"/>
    </row>
    <row r="246" spans="1:21" x14ac:dyDescent="0.35">
      <c r="A246" s="3"/>
      <c r="B246" s="11"/>
      <c r="C246" s="11"/>
      <c r="D246" s="31"/>
      <c r="E246" s="31"/>
      <c r="F246" s="31"/>
      <c r="G246" s="31"/>
      <c r="H246" s="11"/>
      <c r="I246" s="11"/>
      <c r="J246" s="3"/>
      <c r="K246" s="12"/>
      <c r="L246" s="12"/>
      <c r="M246" s="12"/>
      <c r="N246" s="1"/>
      <c r="O246" s="12"/>
      <c r="P246" s="12"/>
      <c r="Q246" s="12"/>
      <c r="R246" s="1"/>
      <c r="S246" s="3"/>
      <c r="T246" s="3"/>
      <c r="U246" s="15"/>
    </row>
    <row r="247" spans="1:21" x14ac:dyDescent="0.35">
      <c r="A247" s="3"/>
      <c r="B247" s="11"/>
      <c r="C247" s="11"/>
      <c r="D247" s="31"/>
      <c r="E247" s="31"/>
      <c r="F247" s="31"/>
      <c r="G247" s="31"/>
      <c r="H247" s="11"/>
      <c r="I247" s="11"/>
      <c r="J247" s="3"/>
      <c r="K247" s="12"/>
      <c r="L247" s="12"/>
      <c r="M247" s="12"/>
      <c r="N247" s="1"/>
      <c r="O247" s="12"/>
      <c r="P247" s="12"/>
      <c r="Q247" s="12"/>
      <c r="R247" s="1"/>
      <c r="S247" s="3"/>
      <c r="T247" s="3"/>
      <c r="U247" s="15"/>
    </row>
    <row r="248" spans="1:21" x14ac:dyDescent="0.35">
      <c r="A248" s="3"/>
      <c r="B248" s="11"/>
      <c r="C248" s="11"/>
      <c r="D248" s="31"/>
      <c r="E248" s="31"/>
      <c r="F248" s="31"/>
      <c r="G248" s="31"/>
      <c r="H248" s="11"/>
      <c r="I248" s="11"/>
      <c r="J248" s="3"/>
      <c r="K248" s="12"/>
      <c r="L248" s="12"/>
      <c r="M248" s="12"/>
      <c r="N248" s="1"/>
      <c r="O248" s="12"/>
      <c r="P248" s="12"/>
      <c r="Q248" s="12"/>
      <c r="R248" s="1"/>
      <c r="S248" s="3"/>
      <c r="T248" s="3"/>
      <c r="U248" s="15"/>
    </row>
    <row r="249" spans="1:21" x14ac:dyDescent="0.35">
      <c r="A249" s="3"/>
      <c r="B249" s="11"/>
      <c r="C249" s="11"/>
      <c r="D249" s="31"/>
      <c r="E249" s="31"/>
      <c r="F249" s="31"/>
      <c r="G249" s="31"/>
      <c r="H249" s="11"/>
      <c r="I249" s="11"/>
      <c r="J249" s="3"/>
      <c r="K249" s="12"/>
      <c r="L249" s="12"/>
      <c r="M249" s="12"/>
      <c r="N249" s="1"/>
      <c r="O249" s="12"/>
      <c r="P249" s="12"/>
      <c r="Q249" s="12"/>
      <c r="R249" s="1"/>
      <c r="S249" s="3"/>
      <c r="T249" s="3"/>
      <c r="U249" s="15"/>
    </row>
    <row r="250" spans="1:21" x14ac:dyDescent="0.35">
      <c r="A250" s="3"/>
      <c r="B250" s="11"/>
      <c r="C250" s="11"/>
      <c r="D250" s="31"/>
      <c r="E250" s="31"/>
      <c r="F250" s="31"/>
      <c r="G250" s="31"/>
      <c r="H250" s="11"/>
      <c r="I250" s="11"/>
      <c r="J250" s="3"/>
      <c r="K250" s="12"/>
      <c r="L250" s="12"/>
      <c r="M250" s="12"/>
      <c r="N250" s="1"/>
      <c r="O250" s="12"/>
      <c r="P250" s="12"/>
      <c r="Q250" s="12"/>
      <c r="R250" s="1"/>
      <c r="S250" s="3"/>
      <c r="T250" s="3"/>
      <c r="U250" s="15"/>
    </row>
    <row r="251" spans="1:21" x14ac:dyDescent="0.35">
      <c r="A251" s="3"/>
      <c r="B251" s="11"/>
      <c r="C251" s="11"/>
      <c r="D251" s="31"/>
      <c r="E251" s="31"/>
      <c r="F251" s="31"/>
      <c r="G251" s="31"/>
      <c r="H251" s="11"/>
      <c r="I251" s="11"/>
      <c r="J251" s="3"/>
      <c r="K251" s="12"/>
      <c r="L251" s="12"/>
      <c r="M251" s="12"/>
      <c r="N251" s="1"/>
      <c r="O251" s="12"/>
      <c r="P251" s="12"/>
      <c r="Q251" s="12"/>
      <c r="R251" s="1"/>
      <c r="S251" s="3"/>
      <c r="T251" s="3"/>
      <c r="U251" s="15"/>
    </row>
    <row r="252" spans="1:21" x14ac:dyDescent="0.35">
      <c r="A252" s="3"/>
      <c r="B252" s="11"/>
      <c r="C252" s="11"/>
      <c r="D252" s="31"/>
      <c r="E252" s="31"/>
      <c r="F252" s="31"/>
      <c r="G252" s="31"/>
      <c r="H252" s="11"/>
      <c r="I252" s="11"/>
      <c r="J252" s="3"/>
      <c r="K252" s="12"/>
      <c r="L252" s="12"/>
      <c r="M252" s="12"/>
      <c r="N252" s="1"/>
      <c r="O252" s="12"/>
      <c r="P252" s="12"/>
      <c r="Q252" s="12"/>
      <c r="R252" s="1"/>
      <c r="S252" s="3"/>
      <c r="T252" s="3"/>
      <c r="U252" s="15"/>
    </row>
    <row r="253" spans="1:21" x14ac:dyDescent="0.35">
      <c r="A253" s="3"/>
      <c r="B253" s="11"/>
      <c r="C253" s="11"/>
      <c r="D253" s="31"/>
      <c r="E253" s="31"/>
      <c r="F253" s="31"/>
      <c r="G253" s="31"/>
      <c r="H253" s="11"/>
      <c r="I253" s="11"/>
      <c r="J253" s="3"/>
      <c r="K253" s="12"/>
      <c r="L253" s="12"/>
      <c r="M253" s="12"/>
      <c r="N253" s="1"/>
      <c r="O253" s="12"/>
      <c r="P253" s="12"/>
      <c r="Q253" s="12"/>
      <c r="R253" s="1"/>
      <c r="S253" s="3"/>
      <c r="T253" s="3"/>
      <c r="U253" s="15"/>
    </row>
    <row r="254" spans="1:21" x14ac:dyDescent="0.35">
      <c r="A254" s="3"/>
      <c r="B254" s="11"/>
      <c r="C254" s="11"/>
      <c r="D254" s="31"/>
      <c r="E254" s="31"/>
      <c r="F254" s="31"/>
      <c r="G254" s="31"/>
      <c r="H254" s="11"/>
      <c r="I254" s="11"/>
      <c r="J254" s="3"/>
      <c r="K254" s="12"/>
      <c r="L254" s="12"/>
      <c r="M254" s="12"/>
      <c r="N254" s="1"/>
      <c r="O254" s="12"/>
      <c r="P254" s="12"/>
      <c r="Q254" s="12"/>
      <c r="R254" s="1"/>
      <c r="S254" s="3"/>
      <c r="T254" s="3"/>
      <c r="U254" s="15"/>
    </row>
    <row r="255" spans="1:21" x14ac:dyDescent="0.35">
      <c r="A255" s="3"/>
      <c r="B255" s="11"/>
      <c r="C255" s="11"/>
      <c r="D255" s="31"/>
      <c r="E255" s="31"/>
      <c r="F255" s="31"/>
      <c r="G255" s="31"/>
      <c r="H255" s="11"/>
      <c r="I255" s="11"/>
      <c r="J255" s="3"/>
      <c r="K255" s="12"/>
      <c r="L255" s="12"/>
      <c r="M255" s="12"/>
      <c r="N255" s="1"/>
      <c r="O255" s="12"/>
      <c r="P255" s="12"/>
      <c r="Q255" s="12"/>
      <c r="R255" s="1"/>
      <c r="S255" s="3"/>
      <c r="T255" s="3"/>
      <c r="U255" s="15"/>
    </row>
    <row r="256" spans="1:21" x14ac:dyDescent="0.35">
      <c r="A256" s="3"/>
      <c r="B256" s="11"/>
      <c r="C256" s="11"/>
      <c r="D256" s="31"/>
      <c r="E256" s="31"/>
      <c r="F256" s="31"/>
      <c r="G256" s="31"/>
      <c r="H256" s="11"/>
      <c r="I256" s="11"/>
      <c r="J256" s="3"/>
      <c r="K256" s="12"/>
      <c r="L256" s="12"/>
      <c r="M256" s="12"/>
      <c r="N256" s="1"/>
      <c r="O256" s="12"/>
      <c r="P256" s="12"/>
      <c r="Q256" s="12"/>
      <c r="R256" s="1"/>
      <c r="S256" s="3"/>
      <c r="T256" s="3"/>
      <c r="U256" s="15"/>
    </row>
    <row r="257" spans="1:21" x14ac:dyDescent="0.35">
      <c r="A257" s="3"/>
      <c r="B257" s="11"/>
      <c r="C257" s="11"/>
      <c r="D257" s="31"/>
      <c r="E257" s="31"/>
      <c r="F257" s="31"/>
      <c r="G257" s="31"/>
      <c r="H257" s="11"/>
      <c r="I257" s="11"/>
      <c r="J257" s="3"/>
      <c r="K257" s="12"/>
      <c r="L257" s="12"/>
      <c r="M257" s="12"/>
      <c r="N257" s="1"/>
      <c r="O257" s="12"/>
      <c r="P257" s="12"/>
      <c r="Q257" s="12"/>
      <c r="R257" s="1"/>
      <c r="S257" s="3"/>
      <c r="T257" s="3"/>
      <c r="U257" s="15"/>
    </row>
    <row r="258" spans="1:21" x14ac:dyDescent="0.35">
      <c r="A258" s="3"/>
      <c r="B258" s="11"/>
      <c r="C258" s="11"/>
      <c r="D258" s="31"/>
      <c r="E258" s="31"/>
      <c r="F258" s="31"/>
      <c r="G258" s="31"/>
      <c r="H258" s="11"/>
      <c r="I258" s="11"/>
      <c r="J258" s="3"/>
      <c r="K258" s="12"/>
      <c r="L258" s="12"/>
      <c r="M258" s="12"/>
      <c r="N258" s="1"/>
      <c r="O258" s="12"/>
      <c r="P258" s="12"/>
      <c r="Q258" s="12"/>
      <c r="R258" s="1"/>
      <c r="S258" s="3"/>
      <c r="T258" s="3"/>
      <c r="U258" s="15"/>
    </row>
    <row r="259" spans="1:21" x14ac:dyDescent="0.35">
      <c r="A259" s="3"/>
      <c r="B259" s="11"/>
      <c r="C259" s="11"/>
      <c r="D259" s="31"/>
      <c r="E259" s="31"/>
      <c r="F259" s="31"/>
      <c r="G259" s="31"/>
      <c r="H259" s="11"/>
      <c r="I259" s="11"/>
      <c r="J259" s="3"/>
      <c r="K259" s="12"/>
      <c r="L259" s="12"/>
      <c r="M259" s="12"/>
      <c r="N259" s="1"/>
      <c r="O259" s="12"/>
      <c r="P259" s="12"/>
      <c r="Q259" s="12"/>
      <c r="R259" s="1"/>
      <c r="S259" s="3"/>
      <c r="T259" s="3"/>
      <c r="U259" s="15"/>
    </row>
    <row r="260" spans="1:21" x14ac:dyDescent="0.35">
      <c r="A260" s="3"/>
      <c r="B260" s="11"/>
      <c r="C260" s="11"/>
      <c r="D260" s="31"/>
      <c r="E260" s="31"/>
      <c r="F260" s="31"/>
      <c r="G260" s="31"/>
      <c r="H260" s="11"/>
      <c r="I260" s="11"/>
      <c r="J260" s="3"/>
      <c r="K260" s="12"/>
      <c r="L260" s="12"/>
      <c r="M260" s="12"/>
      <c r="N260" s="1"/>
      <c r="O260" s="12"/>
      <c r="P260" s="12"/>
      <c r="Q260" s="12"/>
      <c r="R260" s="1"/>
      <c r="S260" s="3"/>
      <c r="T260" s="3"/>
      <c r="U260" s="15"/>
    </row>
    <row r="261" spans="1:21" x14ac:dyDescent="0.35">
      <c r="A261" s="3"/>
      <c r="B261" s="11"/>
      <c r="C261" s="11"/>
      <c r="D261" s="31"/>
      <c r="E261" s="31"/>
      <c r="F261" s="31"/>
      <c r="G261" s="31"/>
      <c r="H261" s="11"/>
      <c r="I261" s="11"/>
      <c r="J261" s="3"/>
      <c r="K261" s="12"/>
      <c r="L261" s="12"/>
      <c r="M261" s="12"/>
      <c r="N261" s="1"/>
      <c r="O261" s="12"/>
      <c r="P261" s="12"/>
      <c r="Q261" s="12"/>
      <c r="R261" s="1"/>
      <c r="S261" s="3"/>
      <c r="T261" s="3"/>
      <c r="U261" s="15"/>
    </row>
    <row r="262" spans="1:21" x14ac:dyDescent="0.35">
      <c r="A262" s="3"/>
      <c r="B262" s="11"/>
      <c r="C262" s="11"/>
      <c r="D262" s="31"/>
      <c r="E262" s="31"/>
      <c r="F262" s="31"/>
      <c r="G262" s="31"/>
      <c r="H262" s="11"/>
      <c r="I262" s="11"/>
      <c r="J262" s="3"/>
      <c r="K262" s="12"/>
      <c r="L262" s="12"/>
      <c r="M262" s="12"/>
      <c r="N262" s="1"/>
      <c r="O262" s="12"/>
      <c r="P262" s="12"/>
      <c r="Q262" s="12"/>
      <c r="R262" s="1"/>
      <c r="S262" s="3"/>
      <c r="T262" s="3"/>
      <c r="U262" s="15"/>
    </row>
    <row r="263" spans="1:21" x14ac:dyDescent="0.35">
      <c r="A263" s="3"/>
      <c r="B263" s="11"/>
      <c r="C263" s="11"/>
      <c r="D263" s="31"/>
      <c r="E263" s="31"/>
      <c r="F263" s="31"/>
      <c r="G263" s="31"/>
      <c r="H263" s="11"/>
      <c r="I263" s="11"/>
      <c r="J263" s="3"/>
      <c r="K263" s="12"/>
      <c r="L263" s="12"/>
      <c r="M263" s="12"/>
      <c r="N263" s="1"/>
      <c r="O263" s="12"/>
      <c r="P263" s="12"/>
      <c r="Q263" s="12"/>
      <c r="R263" s="1"/>
      <c r="S263" s="3"/>
      <c r="T263" s="3"/>
      <c r="U263" s="15"/>
    </row>
    <row r="264" spans="1:21" x14ac:dyDescent="0.35">
      <c r="A264" s="3"/>
      <c r="B264" s="11"/>
      <c r="C264" s="11"/>
      <c r="D264" s="31"/>
      <c r="E264" s="31"/>
      <c r="F264" s="31"/>
      <c r="G264" s="31"/>
      <c r="H264" s="11"/>
      <c r="I264" s="11"/>
      <c r="J264" s="3"/>
      <c r="K264" s="12"/>
      <c r="L264" s="12"/>
      <c r="M264" s="12"/>
      <c r="N264" s="1"/>
      <c r="O264" s="12"/>
      <c r="P264" s="12"/>
      <c r="Q264" s="12"/>
      <c r="R264" s="1"/>
      <c r="S264" s="3"/>
      <c r="T264" s="3"/>
      <c r="U264" s="15"/>
    </row>
    <row r="265" spans="1:21" x14ac:dyDescent="0.35">
      <c r="A265" s="3"/>
      <c r="B265" s="11"/>
      <c r="C265" s="11"/>
      <c r="D265" s="31"/>
      <c r="E265" s="31"/>
      <c r="F265" s="31"/>
      <c r="G265" s="31"/>
      <c r="H265" s="11"/>
      <c r="I265" s="11"/>
      <c r="J265" s="3"/>
      <c r="K265" s="12"/>
      <c r="L265" s="12"/>
      <c r="M265" s="12"/>
      <c r="N265" s="1"/>
      <c r="O265" s="12"/>
      <c r="P265" s="12"/>
      <c r="Q265" s="12"/>
      <c r="R265" s="1"/>
      <c r="S265" s="3"/>
      <c r="T265" s="3"/>
      <c r="U265" s="15"/>
    </row>
    <row r="266" spans="1:21" x14ac:dyDescent="0.35">
      <c r="A266" s="3"/>
      <c r="B266" s="11"/>
      <c r="C266" s="11"/>
      <c r="D266" s="31"/>
      <c r="E266" s="31"/>
      <c r="F266" s="31"/>
      <c r="G266" s="31"/>
      <c r="H266" s="11"/>
      <c r="I266" s="11"/>
      <c r="J266" s="3"/>
      <c r="K266" s="12"/>
      <c r="L266" s="12"/>
      <c r="M266" s="12"/>
      <c r="N266" s="1"/>
      <c r="O266" s="12"/>
      <c r="P266" s="12"/>
      <c r="Q266" s="12"/>
      <c r="R266" s="1"/>
      <c r="S266" s="3"/>
      <c r="T266" s="3"/>
      <c r="U266" s="15"/>
    </row>
    <row r="267" spans="1:21" x14ac:dyDescent="0.35">
      <c r="A267" s="3"/>
      <c r="B267" s="11"/>
      <c r="C267" s="11"/>
      <c r="D267" s="31"/>
      <c r="E267" s="31"/>
      <c r="F267" s="31"/>
      <c r="G267" s="31"/>
      <c r="H267" s="11"/>
      <c r="I267" s="11"/>
      <c r="J267" s="3"/>
      <c r="K267" s="12"/>
      <c r="L267" s="12"/>
      <c r="M267" s="12"/>
      <c r="N267" s="1"/>
      <c r="O267" s="12"/>
      <c r="P267" s="12"/>
      <c r="Q267" s="12"/>
      <c r="R267" s="1"/>
      <c r="S267" s="3"/>
      <c r="T267" s="3"/>
      <c r="U267" s="15"/>
    </row>
    <row r="268" spans="1:21" x14ac:dyDescent="0.35">
      <c r="A268" s="3"/>
      <c r="B268" s="11"/>
      <c r="C268" s="11"/>
      <c r="D268" s="31"/>
      <c r="E268" s="31"/>
      <c r="F268" s="31"/>
      <c r="G268" s="31"/>
      <c r="H268" s="11"/>
      <c r="I268" s="11"/>
      <c r="J268" s="3"/>
      <c r="K268" s="12"/>
      <c r="L268" s="12"/>
      <c r="M268" s="12"/>
      <c r="N268" s="1"/>
      <c r="O268" s="12"/>
      <c r="P268" s="12"/>
      <c r="Q268" s="12"/>
      <c r="R268" s="1"/>
      <c r="S268" s="3"/>
      <c r="T268" s="3"/>
      <c r="U268" s="15"/>
    </row>
    <row r="269" spans="1:21" x14ac:dyDescent="0.35">
      <c r="A269" s="3"/>
      <c r="B269" s="11"/>
      <c r="C269" s="11"/>
      <c r="D269" s="31"/>
      <c r="E269" s="31"/>
      <c r="F269" s="31"/>
      <c r="G269" s="31"/>
      <c r="H269" s="11"/>
      <c r="I269" s="11"/>
      <c r="J269" s="3"/>
      <c r="K269" s="12"/>
      <c r="L269" s="12"/>
      <c r="M269" s="12"/>
      <c r="N269" s="1"/>
      <c r="O269" s="12"/>
      <c r="P269" s="12"/>
      <c r="Q269" s="12"/>
      <c r="R269" s="1"/>
      <c r="S269" s="3"/>
      <c r="T269" s="3"/>
      <c r="U269" s="15"/>
    </row>
    <row r="270" spans="1:21" x14ac:dyDescent="0.35">
      <c r="A270" s="3"/>
      <c r="B270" s="11"/>
      <c r="C270" s="11"/>
      <c r="D270" s="31"/>
      <c r="E270" s="31"/>
      <c r="F270" s="31"/>
      <c r="G270" s="31"/>
      <c r="H270" s="11"/>
      <c r="I270" s="11"/>
      <c r="J270" s="3"/>
      <c r="K270" s="12"/>
      <c r="L270" s="12"/>
      <c r="M270" s="12"/>
      <c r="N270" s="1"/>
      <c r="O270" s="12"/>
      <c r="P270" s="12"/>
      <c r="Q270" s="12"/>
      <c r="R270" s="1"/>
      <c r="S270" s="3"/>
      <c r="T270" s="3"/>
      <c r="U270" s="15"/>
    </row>
    <row r="271" spans="1:21" x14ac:dyDescent="0.35">
      <c r="A271" s="3"/>
      <c r="B271" s="11"/>
      <c r="C271" s="11"/>
      <c r="D271" s="31"/>
      <c r="E271" s="31"/>
      <c r="F271" s="31"/>
      <c r="G271" s="31"/>
      <c r="H271" s="11"/>
      <c r="I271" s="11"/>
      <c r="J271" s="3"/>
      <c r="K271" s="12"/>
      <c r="L271" s="12"/>
      <c r="M271" s="12"/>
      <c r="N271" s="1"/>
      <c r="O271" s="12"/>
      <c r="P271" s="12"/>
      <c r="Q271" s="12"/>
      <c r="R271" s="1"/>
      <c r="S271" s="3"/>
      <c r="T271" s="3"/>
      <c r="U271" s="15"/>
    </row>
    <row r="272" spans="1:21" x14ac:dyDescent="0.35">
      <c r="A272" s="3"/>
      <c r="B272" s="11"/>
      <c r="C272" s="11"/>
      <c r="D272" s="31"/>
      <c r="E272" s="31"/>
      <c r="F272" s="31"/>
      <c r="G272" s="31"/>
      <c r="H272" s="11"/>
      <c r="I272" s="11"/>
      <c r="J272" s="3"/>
      <c r="K272" s="12"/>
      <c r="L272" s="12"/>
      <c r="M272" s="12"/>
      <c r="N272" s="1"/>
      <c r="O272" s="12"/>
      <c r="P272" s="12"/>
      <c r="Q272" s="12"/>
      <c r="R272" s="1"/>
      <c r="S272" s="3"/>
      <c r="T272" s="3"/>
      <c r="U272" s="15"/>
    </row>
    <row r="273" spans="1:21" x14ac:dyDescent="0.35">
      <c r="A273" s="3"/>
      <c r="B273" s="11"/>
      <c r="C273" s="11"/>
      <c r="D273" s="31"/>
      <c r="E273" s="31"/>
      <c r="F273" s="31"/>
      <c r="G273" s="31"/>
      <c r="H273" s="11"/>
      <c r="I273" s="11"/>
      <c r="J273" s="3"/>
      <c r="K273" s="12"/>
      <c r="L273" s="12"/>
      <c r="M273" s="12"/>
      <c r="N273" s="1"/>
      <c r="O273" s="12"/>
      <c r="P273" s="12"/>
      <c r="Q273" s="12"/>
      <c r="R273" s="1"/>
      <c r="S273" s="3"/>
      <c r="T273" s="3"/>
      <c r="U273" s="15"/>
    </row>
    <row r="274" spans="1:21" x14ac:dyDescent="0.35">
      <c r="A274" s="3"/>
      <c r="B274" s="11"/>
      <c r="C274" s="11"/>
      <c r="D274" s="31"/>
      <c r="E274" s="31"/>
      <c r="F274" s="31"/>
      <c r="G274" s="31"/>
      <c r="H274" s="11"/>
      <c r="I274" s="11"/>
      <c r="J274" s="3"/>
      <c r="K274" s="12"/>
      <c r="L274" s="12"/>
      <c r="M274" s="12"/>
      <c r="N274" s="1"/>
      <c r="O274" s="12"/>
      <c r="P274" s="12"/>
      <c r="Q274" s="12"/>
      <c r="R274" s="1"/>
      <c r="S274" s="3"/>
      <c r="T274" s="3"/>
      <c r="U274" s="15"/>
    </row>
    <row r="275" spans="1:21" x14ac:dyDescent="0.35">
      <c r="A275" s="3"/>
      <c r="B275" s="11"/>
      <c r="C275" s="11"/>
      <c r="D275" s="31"/>
      <c r="E275" s="31"/>
      <c r="F275" s="31"/>
      <c r="G275" s="31"/>
      <c r="H275" s="11"/>
      <c r="I275" s="11"/>
      <c r="J275" s="3"/>
      <c r="K275" s="12"/>
      <c r="L275" s="12"/>
      <c r="M275" s="12"/>
      <c r="N275" s="1"/>
      <c r="O275" s="12"/>
      <c r="P275" s="12"/>
      <c r="Q275" s="12"/>
      <c r="R275" s="1"/>
      <c r="S275" s="3"/>
      <c r="T275" s="3"/>
      <c r="U275" s="15"/>
    </row>
    <row r="276" spans="1:21" x14ac:dyDescent="0.35">
      <c r="A276" s="3"/>
      <c r="B276" s="11"/>
      <c r="C276" s="11"/>
      <c r="D276" s="31"/>
      <c r="E276" s="31"/>
      <c r="F276" s="31"/>
      <c r="G276" s="31"/>
      <c r="H276" s="11"/>
      <c r="I276" s="11"/>
      <c r="J276" s="3"/>
      <c r="K276" s="12"/>
      <c r="L276" s="12"/>
      <c r="M276" s="12"/>
      <c r="N276" s="1"/>
      <c r="O276" s="12"/>
      <c r="P276" s="12"/>
      <c r="Q276" s="12"/>
      <c r="R276" s="1"/>
      <c r="S276" s="3"/>
      <c r="T276" s="3"/>
      <c r="U276" s="15"/>
    </row>
    <row r="277" spans="1:21" x14ac:dyDescent="0.35">
      <c r="A277" s="3"/>
      <c r="B277" s="11"/>
      <c r="C277" s="11"/>
      <c r="D277" s="31"/>
      <c r="E277" s="31"/>
      <c r="F277" s="31"/>
      <c r="G277" s="31"/>
      <c r="H277" s="11"/>
      <c r="I277" s="11"/>
      <c r="J277" s="3"/>
      <c r="K277" s="12"/>
      <c r="L277" s="12"/>
      <c r="M277" s="12"/>
      <c r="N277" s="1"/>
      <c r="O277" s="12"/>
      <c r="P277" s="12"/>
      <c r="Q277" s="12"/>
      <c r="R277" s="1"/>
      <c r="S277" s="3"/>
      <c r="T277" s="3"/>
      <c r="U277" s="15"/>
    </row>
    <row r="278" spans="1:21" x14ac:dyDescent="0.35">
      <c r="A278" s="3"/>
      <c r="B278" s="11"/>
      <c r="C278" s="11"/>
      <c r="D278" s="31"/>
      <c r="E278" s="31"/>
      <c r="F278" s="31"/>
      <c r="G278" s="31"/>
      <c r="H278" s="11"/>
      <c r="I278" s="11"/>
      <c r="J278" s="3"/>
      <c r="K278" s="12"/>
      <c r="L278" s="12"/>
      <c r="M278" s="12"/>
      <c r="N278" s="1"/>
      <c r="O278" s="12"/>
      <c r="P278" s="12"/>
      <c r="Q278" s="12"/>
      <c r="R278" s="1"/>
      <c r="S278" s="3"/>
      <c r="T278" s="3"/>
      <c r="U278" s="15"/>
    </row>
    <row r="279" spans="1:21" x14ac:dyDescent="0.35">
      <c r="A279" s="3"/>
      <c r="B279" s="11"/>
      <c r="C279" s="11"/>
      <c r="D279" s="31"/>
      <c r="E279" s="31"/>
      <c r="F279" s="31"/>
      <c r="G279" s="31"/>
      <c r="H279" s="11"/>
      <c r="I279" s="11"/>
      <c r="J279" s="3"/>
      <c r="K279" s="12"/>
      <c r="L279" s="12"/>
      <c r="M279" s="12"/>
      <c r="N279" s="1"/>
      <c r="O279" s="12"/>
      <c r="P279" s="12"/>
      <c r="Q279" s="12"/>
      <c r="R279" s="1"/>
      <c r="S279" s="3"/>
      <c r="T279" s="3"/>
      <c r="U279" s="15"/>
    </row>
    <row r="280" spans="1:21" x14ac:dyDescent="0.35">
      <c r="A280" s="3"/>
      <c r="B280" s="11"/>
      <c r="C280" s="11"/>
      <c r="D280" s="31"/>
      <c r="E280" s="31"/>
      <c r="F280" s="31"/>
      <c r="G280" s="31"/>
      <c r="H280" s="11"/>
      <c r="I280" s="11"/>
      <c r="J280" s="3"/>
      <c r="K280" s="12"/>
      <c r="L280" s="12"/>
      <c r="M280" s="12"/>
      <c r="N280" s="1"/>
      <c r="O280" s="12"/>
      <c r="P280" s="12"/>
      <c r="Q280" s="12"/>
      <c r="R280" s="1"/>
      <c r="S280" s="3"/>
      <c r="T280" s="3"/>
      <c r="U280" s="15"/>
    </row>
    <row r="281" spans="1:21" x14ac:dyDescent="0.35">
      <c r="A281" s="3"/>
      <c r="B281" s="11"/>
      <c r="C281" s="11"/>
      <c r="D281" s="31"/>
      <c r="E281" s="31"/>
      <c r="F281" s="31"/>
      <c r="G281" s="31"/>
      <c r="H281" s="11"/>
      <c r="I281" s="11"/>
      <c r="J281" s="3"/>
      <c r="K281" s="12"/>
      <c r="L281" s="12"/>
      <c r="M281" s="12"/>
      <c r="N281" s="1"/>
      <c r="O281" s="12"/>
      <c r="P281" s="12"/>
      <c r="Q281" s="12"/>
      <c r="R281" s="1"/>
      <c r="S281" s="3"/>
      <c r="T281" s="3"/>
      <c r="U281" s="15"/>
    </row>
    <row r="282" spans="1:21" x14ac:dyDescent="0.35">
      <c r="A282" s="3"/>
      <c r="B282" s="11"/>
      <c r="C282" s="11"/>
      <c r="D282" s="31"/>
      <c r="E282" s="31"/>
      <c r="F282" s="31"/>
      <c r="G282" s="31"/>
      <c r="H282" s="11"/>
      <c r="I282" s="11"/>
      <c r="J282" s="3"/>
      <c r="K282" s="12"/>
      <c r="L282" s="12"/>
      <c r="M282" s="12"/>
      <c r="N282" s="1"/>
      <c r="O282" s="12"/>
      <c r="P282" s="12"/>
      <c r="Q282" s="12"/>
      <c r="R282" s="1"/>
      <c r="S282" s="3"/>
      <c r="T282" s="3"/>
      <c r="U282" s="15"/>
    </row>
    <row r="283" spans="1:21" x14ac:dyDescent="0.35">
      <c r="A283" s="3"/>
      <c r="B283" s="11"/>
      <c r="C283" s="11"/>
      <c r="D283" s="31"/>
      <c r="E283" s="31"/>
      <c r="F283" s="31"/>
      <c r="G283" s="31"/>
      <c r="H283" s="11"/>
      <c r="I283" s="11"/>
      <c r="J283" s="3"/>
      <c r="K283" s="12"/>
      <c r="L283" s="12"/>
      <c r="M283" s="12"/>
      <c r="N283" s="1"/>
      <c r="O283" s="12"/>
      <c r="P283" s="12"/>
      <c r="Q283" s="12"/>
      <c r="R283" s="1"/>
      <c r="S283" s="3"/>
      <c r="T283" s="3"/>
      <c r="U283" s="15"/>
    </row>
    <row r="284" spans="1:21" x14ac:dyDescent="0.35">
      <c r="A284" s="3"/>
      <c r="B284" s="11"/>
      <c r="C284" s="11"/>
      <c r="D284" s="31"/>
      <c r="E284" s="31"/>
      <c r="F284" s="31"/>
      <c r="G284" s="31"/>
      <c r="H284" s="11"/>
      <c r="I284" s="11"/>
      <c r="J284" s="3"/>
      <c r="K284" s="12"/>
      <c r="L284" s="12"/>
      <c r="M284" s="12"/>
      <c r="N284" s="1"/>
      <c r="O284" s="12"/>
      <c r="P284" s="12"/>
      <c r="Q284" s="12"/>
      <c r="R284" s="1"/>
      <c r="S284" s="3"/>
      <c r="T284" s="3"/>
      <c r="U284" s="15"/>
    </row>
    <row r="285" spans="1:21" x14ac:dyDescent="0.35">
      <c r="A285" s="3"/>
      <c r="B285" s="11"/>
      <c r="C285" s="11"/>
      <c r="D285" s="31"/>
      <c r="E285" s="31"/>
      <c r="F285" s="31"/>
      <c r="G285" s="31"/>
      <c r="H285" s="11"/>
      <c r="I285" s="11"/>
      <c r="J285" s="3"/>
      <c r="K285" s="12"/>
      <c r="L285" s="12"/>
      <c r="M285" s="12"/>
      <c r="N285" s="1"/>
      <c r="O285" s="12"/>
      <c r="P285" s="12"/>
      <c r="Q285" s="12"/>
      <c r="R285" s="1"/>
      <c r="S285" s="3"/>
      <c r="T285" s="3"/>
      <c r="U285" s="15"/>
    </row>
    <row r="286" spans="1:21" x14ac:dyDescent="0.35">
      <c r="A286" s="3"/>
      <c r="B286" s="11"/>
      <c r="C286" s="11"/>
      <c r="D286" s="31"/>
      <c r="E286" s="31"/>
      <c r="F286" s="31"/>
      <c r="G286" s="31"/>
      <c r="H286" s="11"/>
      <c r="I286" s="11"/>
      <c r="J286" s="3"/>
      <c r="K286" s="12"/>
      <c r="L286" s="12"/>
      <c r="M286" s="12"/>
      <c r="N286" s="1"/>
      <c r="O286" s="12"/>
      <c r="P286" s="12"/>
      <c r="Q286" s="12"/>
      <c r="R286" s="1"/>
      <c r="S286" s="3"/>
      <c r="T286" s="3"/>
      <c r="U286" s="15"/>
    </row>
    <row r="287" spans="1:21" x14ac:dyDescent="0.35">
      <c r="A287" s="3"/>
      <c r="B287" s="11"/>
      <c r="C287" s="11"/>
      <c r="D287" s="31"/>
      <c r="E287" s="31"/>
      <c r="F287" s="31"/>
      <c r="G287" s="31"/>
      <c r="H287" s="11"/>
      <c r="I287" s="11"/>
      <c r="J287" s="3"/>
      <c r="K287" s="12"/>
      <c r="L287" s="12"/>
      <c r="M287" s="12"/>
      <c r="N287" s="1"/>
      <c r="O287" s="12"/>
      <c r="P287" s="12"/>
      <c r="Q287" s="12"/>
      <c r="R287" s="1"/>
      <c r="S287" s="3"/>
      <c r="T287" s="3"/>
      <c r="U287" s="15"/>
    </row>
    <row r="288" spans="1:21" x14ac:dyDescent="0.35">
      <c r="A288" s="3"/>
      <c r="B288" s="11"/>
      <c r="C288" s="11"/>
      <c r="D288" s="31"/>
      <c r="E288" s="31"/>
      <c r="F288" s="31"/>
      <c r="G288" s="31"/>
      <c r="H288" s="11"/>
      <c r="I288" s="11"/>
      <c r="J288" s="3"/>
      <c r="K288" s="12"/>
      <c r="L288" s="12"/>
      <c r="M288" s="12"/>
      <c r="N288" s="1"/>
      <c r="O288" s="12"/>
      <c r="P288" s="12"/>
      <c r="Q288" s="12"/>
      <c r="R288" s="1"/>
      <c r="S288" s="3"/>
      <c r="T288" s="3"/>
      <c r="U288" s="15"/>
    </row>
    <row r="289" spans="1:21" x14ac:dyDescent="0.35">
      <c r="A289" s="3"/>
      <c r="B289" s="11"/>
      <c r="C289" s="11"/>
      <c r="D289" s="31"/>
      <c r="E289" s="31"/>
      <c r="F289" s="31"/>
      <c r="G289" s="31"/>
      <c r="H289" s="11"/>
      <c r="I289" s="11"/>
      <c r="J289" s="3"/>
      <c r="K289" s="12"/>
      <c r="L289" s="12"/>
      <c r="M289" s="12"/>
      <c r="N289" s="1"/>
      <c r="O289" s="12"/>
      <c r="P289" s="12"/>
      <c r="Q289" s="12"/>
      <c r="R289" s="1"/>
      <c r="S289" s="3"/>
      <c r="T289" s="3"/>
      <c r="U289" s="15"/>
    </row>
    <row r="290" spans="1:21" x14ac:dyDescent="0.35">
      <c r="A290" s="3"/>
      <c r="B290" s="11"/>
      <c r="C290" s="11"/>
      <c r="D290" s="31"/>
      <c r="E290" s="31"/>
      <c r="F290" s="31"/>
      <c r="G290" s="31"/>
      <c r="H290" s="11"/>
      <c r="I290" s="11"/>
      <c r="J290" s="3"/>
      <c r="K290" s="12"/>
      <c r="L290" s="12"/>
      <c r="M290" s="12"/>
      <c r="N290" s="1"/>
      <c r="O290" s="12"/>
      <c r="P290" s="12"/>
      <c r="Q290" s="12"/>
      <c r="R290" s="1"/>
      <c r="S290" s="3"/>
      <c r="T290" s="3"/>
      <c r="U290" s="15"/>
    </row>
    <row r="291" spans="1:21" x14ac:dyDescent="0.35">
      <c r="A291" s="3"/>
      <c r="B291" s="11"/>
      <c r="C291" s="11"/>
      <c r="D291" s="31"/>
      <c r="E291" s="31"/>
      <c r="F291" s="31"/>
      <c r="G291" s="31"/>
      <c r="H291" s="11"/>
      <c r="I291" s="11"/>
      <c r="J291" s="3"/>
      <c r="K291" s="12"/>
      <c r="L291" s="12"/>
      <c r="M291" s="12"/>
      <c r="N291" s="1"/>
      <c r="O291" s="12"/>
      <c r="P291" s="12"/>
      <c r="Q291" s="12"/>
      <c r="R291" s="1"/>
      <c r="S291" s="3"/>
      <c r="T291" s="3"/>
      <c r="U291" s="15"/>
    </row>
    <row r="292" spans="1:21" x14ac:dyDescent="0.35">
      <c r="A292" s="3"/>
      <c r="B292" s="11"/>
      <c r="C292" s="11"/>
      <c r="D292" s="31"/>
      <c r="E292" s="31"/>
      <c r="F292" s="31"/>
      <c r="G292" s="31"/>
      <c r="H292" s="11"/>
      <c r="I292" s="11"/>
      <c r="J292" s="3"/>
      <c r="K292" s="12"/>
      <c r="L292" s="12"/>
      <c r="M292" s="12"/>
      <c r="N292" s="1"/>
      <c r="O292" s="12"/>
      <c r="P292" s="12"/>
      <c r="Q292" s="12"/>
      <c r="R292" s="1"/>
      <c r="S292" s="3"/>
      <c r="T292" s="3"/>
      <c r="U292" s="15"/>
    </row>
    <row r="293" spans="1:21" x14ac:dyDescent="0.35">
      <c r="A293" s="3"/>
      <c r="B293" s="11"/>
      <c r="C293" s="11"/>
      <c r="D293" s="31"/>
      <c r="E293" s="31"/>
      <c r="F293" s="31"/>
      <c r="G293" s="31"/>
      <c r="H293" s="11"/>
      <c r="I293" s="11"/>
      <c r="J293" s="3"/>
      <c r="K293" s="12"/>
      <c r="L293" s="12"/>
      <c r="M293" s="12"/>
      <c r="N293" s="1"/>
      <c r="O293" s="12"/>
      <c r="P293" s="12"/>
      <c r="Q293" s="12"/>
      <c r="R293" s="1"/>
      <c r="S293" s="3"/>
      <c r="T293" s="3"/>
      <c r="U293" s="15"/>
    </row>
    <row r="294" spans="1:21" x14ac:dyDescent="0.35">
      <c r="A294" s="3"/>
      <c r="B294" s="11"/>
      <c r="C294" s="11"/>
      <c r="D294" s="31"/>
      <c r="E294" s="31"/>
      <c r="F294" s="31"/>
      <c r="G294" s="31"/>
      <c r="H294" s="11"/>
      <c r="I294" s="11"/>
      <c r="J294" s="3"/>
      <c r="K294" s="12"/>
      <c r="L294" s="12"/>
      <c r="M294" s="12"/>
      <c r="N294" s="1"/>
      <c r="O294" s="12"/>
      <c r="P294" s="12"/>
      <c r="Q294" s="12"/>
      <c r="R294" s="1"/>
      <c r="S294" s="3"/>
      <c r="T294" s="3"/>
      <c r="U294" s="15"/>
    </row>
    <row r="295" spans="1:21" x14ac:dyDescent="0.35">
      <c r="A295" s="3"/>
      <c r="B295" s="11"/>
      <c r="C295" s="11"/>
      <c r="D295" s="31"/>
      <c r="E295" s="31"/>
      <c r="F295" s="31"/>
      <c r="G295" s="31"/>
      <c r="H295" s="11"/>
      <c r="I295" s="11"/>
      <c r="J295" s="3"/>
      <c r="K295" s="12"/>
      <c r="L295" s="12"/>
      <c r="M295" s="12"/>
      <c r="N295" s="1"/>
      <c r="O295" s="12"/>
      <c r="P295" s="12"/>
      <c r="Q295" s="12"/>
      <c r="R295" s="1"/>
      <c r="S295" s="3"/>
      <c r="T295" s="3"/>
      <c r="U295" s="15"/>
    </row>
    <row r="296" spans="1:21" x14ac:dyDescent="0.35">
      <c r="A296" s="3"/>
      <c r="B296" s="11"/>
      <c r="C296" s="11"/>
      <c r="D296" s="31"/>
      <c r="E296" s="31"/>
      <c r="F296" s="31"/>
      <c r="G296" s="31"/>
      <c r="H296" s="11"/>
      <c r="I296" s="11"/>
      <c r="J296" s="3"/>
      <c r="K296" s="12"/>
      <c r="L296" s="12"/>
      <c r="M296" s="12"/>
      <c r="N296" s="1"/>
      <c r="O296" s="12"/>
      <c r="P296" s="12"/>
      <c r="Q296" s="12"/>
      <c r="R296" s="1"/>
      <c r="S296" s="3"/>
      <c r="T296" s="3"/>
      <c r="U296" s="15"/>
    </row>
    <row r="297" spans="1:21" x14ac:dyDescent="0.35">
      <c r="A297" s="3"/>
      <c r="B297" s="11"/>
      <c r="C297" s="11"/>
      <c r="D297" s="31"/>
      <c r="E297" s="31"/>
      <c r="F297" s="31"/>
      <c r="G297" s="31"/>
      <c r="H297" s="11"/>
      <c r="I297" s="11"/>
      <c r="J297" s="3"/>
      <c r="K297" s="12"/>
      <c r="L297" s="12"/>
      <c r="M297" s="12"/>
      <c r="N297" s="1"/>
      <c r="O297" s="12"/>
      <c r="P297" s="12"/>
      <c r="Q297" s="12"/>
      <c r="R297" s="1"/>
      <c r="S297" s="3"/>
      <c r="T297" s="3"/>
      <c r="U297" s="15"/>
    </row>
    <row r="298" spans="1:21" x14ac:dyDescent="0.35">
      <c r="A298" s="3"/>
      <c r="B298" s="11"/>
      <c r="C298" s="11"/>
      <c r="D298" s="31"/>
      <c r="E298" s="31"/>
      <c r="F298" s="31"/>
      <c r="G298" s="31"/>
      <c r="H298" s="11"/>
      <c r="I298" s="11"/>
      <c r="J298" s="3"/>
      <c r="K298" s="12"/>
      <c r="L298" s="12"/>
      <c r="M298" s="12"/>
      <c r="N298" s="1"/>
      <c r="O298" s="12"/>
      <c r="P298" s="12"/>
      <c r="Q298" s="12"/>
      <c r="R298" s="1"/>
      <c r="S298" s="3"/>
      <c r="T298" s="3"/>
      <c r="U298" s="15"/>
    </row>
    <row r="299" spans="1:21" x14ac:dyDescent="0.35">
      <c r="A299" s="3"/>
      <c r="B299" s="11"/>
      <c r="C299" s="11"/>
      <c r="D299" s="31"/>
      <c r="E299" s="31"/>
      <c r="F299" s="31"/>
      <c r="G299" s="31"/>
      <c r="H299" s="11"/>
      <c r="I299" s="11"/>
      <c r="J299" s="3"/>
      <c r="K299" s="12"/>
      <c r="L299" s="12"/>
      <c r="M299" s="12"/>
      <c r="N299" s="1"/>
      <c r="O299" s="12"/>
      <c r="P299" s="12"/>
      <c r="Q299" s="12"/>
      <c r="R299" s="1"/>
      <c r="S299" s="3"/>
      <c r="T299" s="3"/>
      <c r="U299" s="15"/>
    </row>
    <row r="300" spans="1:21" x14ac:dyDescent="0.35">
      <c r="A300" s="3"/>
      <c r="B300" s="11"/>
      <c r="C300" s="11"/>
      <c r="D300" s="31"/>
      <c r="E300" s="31"/>
      <c r="F300" s="31"/>
      <c r="G300" s="31"/>
      <c r="H300" s="11"/>
      <c r="I300" s="11"/>
      <c r="J300" s="3"/>
      <c r="K300" s="12"/>
      <c r="L300" s="12"/>
      <c r="M300" s="12"/>
      <c r="N300" s="1"/>
      <c r="O300" s="12"/>
      <c r="P300" s="12"/>
      <c r="Q300" s="12"/>
      <c r="R300" s="1"/>
      <c r="S300" s="3"/>
      <c r="T300" s="3"/>
      <c r="U300" s="15"/>
    </row>
    <row r="301" spans="1:21" x14ac:dyDescent="0.35">
      <c r="A301" s="3"/>
      <c r="B301" s="11"/>
      <c r="C301" s="11"/>
      <c r="D301" s="31"/>
      <c r="E301" s="31"/>
      <c r="F301" s="31"/>
      <c r="G301" s="31"/>
      <c r="H301" s="11"/>
      <c r="I301" s="11"/>
      <c r="J301" s="3"/>
      <c r="K301" s="12"/>
      <c r="L301" s="12"/>
      <c r="M301" s="12"/>
      <c r="N301" s="1"/>
      <c r="O301" s="12"/>
      <c r="P301" s="12"/>
      <c r="Q301" s="12"/>
      <c r="R301" s="1"/>
      <c r="S301" s="3"/>
      <c r="T301" s="3"/>
      <c r="U301" s="15"/>
    </row>
    <row r="302" spans="1:21" x14ac:dyDescent="0.35">
      <c r="A302" s="3"/>
      <c r="B302" s="11"/>
      <c r="C302" s="11"/>
      <c r="D302" s="31"/>
      <c r="E302" s="31"/>
      <c r="F302" s="31"/>
      <c r="G302" s="31"/>
      <c r="H302" s="11"/>
      <c r="I302" s="11"/>
      <c r="J302" s="3"/>
      <c r="K302" s="12"/>
      <c r="L302" s="12"/>
      <c r="M302" s="12"/>
      <c r="N302" s="1"/>
      <c r="O302" s="12"/>
      <c r="P302" s="12"/>
      <c r="Q302" s="12"/>
      <c r="R302" s="1"/>
      <c r="S302" s="3"/>
      <c r="T302" s="3"/>
      <c r="U302" s="15"/>
    </row>
    <row r="303" spans="1:21" x14ac:dyDescent="0.35">
      <c r="A303" s="3"/>
      <c r="B303" s="11"/>
      <c r="C303" s="11"/>
      <c r="D303" s="31"/>
      <c r="E303" s="31"/>
      <c r="F303" s="31"/>
      <c r="G303" s="31"/>
      <c r="H303" s="11"/>
      <c r="I303" s="11"/>
      <c r="J303" s="3"/>
      <c r="K303" s="12"/>
      <c r="L303" s="12"/>
      <c r="M303" s="12"/>
      <c r="N303" s="1"/>
      <c r="O303" s="12"/>
      <c r="P303" s="12"/>
      <c r="Q303" s="12"/>
      <c r="R303" s="1"/>
      <c r="S303" s="3"/>
      <c r="T303" s="3"/>
      <c r="U303" s="15"/>
    </row>
    <row r="304" spans="1:21" x14ac:dyDescent="0.35">
      <c r="A304" s="3"/>
      <c r="B304" s="11"/>
      <c r="C304" s="11"/>
      <c r="D304" s="31"/>
      <c r="E304" s="31"/>
      <c r="F304" s="31"/>
      <c r="G304" s="31"/>
      <c r="H304" s="11"/>
      <c r="I304" s="11"/>
      <c r="J304" s="3"/>
      <c r="K304" s="12"/>
      <c r="L304" s="12"/>
      <c r="M304" s="12"/>
      <c r="N304" s="1"/>
      <c r="O304" s="12"/>
      <c r="P304" s="12"/>
      <c r="Q304" s="12"/>
      <c r="R304" s="1"/>
      <c r="S304" s="3"/>
      <c r="T304" s="3"/>
      <c r="U304" s="15"/>
    </row>
    <row r="305" spans="1:21" x14ac:dyDescent="0.35">
      <c r="A305" s="3"/>
      <c r="B305" s="11"/>
      <c r="C305" s="11"/>
      <c r="D305" s="31"/>
      <c r="E305" s="31"/>
      <c r="F305" s="31"/>
      <c r="G305" s="31"/>
      <c r="H305" s="11"/>
      <c r="I305" s="11"/>
      <c r="J305" s="3"/>
      <c r="K305" s="12"/>
      <c r="L305" s="12"/>
      <c r="M305" s="12"/>
      <c r="N305" s="1"/>
      <c r="O305" s="12"/>
      <c r="P305" s="12"/>
      <c r="Q305" s="12"/>
      <c r="R305" s="1"/>
      <c r="S305" s="3"/>
      <c r="T305" s="3"/>
      <c r="U305" s="15"/>
    </row>
    <row r="306" spans="1:21" x14ac:dyDescent="0.35">
      <c r="A306" s="3"/>
      <c r="B306" s="11"/>
      <c r="C306" s="11"/>
      <c r="D306" s="31"/>
      <c r="E306" s="31"/>
      <c r="F306" s="31"/>
      <c r="G306" s="31"/>
      <c r="H306" s="11"/>
      <c r="I306" s="11"/>
      <c r="J306" s="3"/>
      <c r="K306" s="12"/>
      <c r="L306" s="12"/>
      <c r="M306" s="12"/>
      <c r="N306" s="1"/>
      <c r="O306" s="12"/>
      <c r="P306" s="12"/>
      <c r="Q306" s="12"/>
      <c r="R306" s="1"/>
      <c r="S306" s="3"/>
      <c r="T306" s="3"/>
      <c r="U306" s="15"/>
    </row>
    <row r="307" spans="1:21" x14ac:dyDescent="0.35">
      <c r="A307" s="3"/>
      <c r="B307" s="11"/>
      <c r="C307" s="11"/>
      <c r="D307" s="31"/>
      <c r="E307" s="31"/>
      <c r="F307" s="31"/>
      <c r="G307" s="31"/>
      <c r="H307" s="11"/>
      <c r="I307" s="11"/>
      <c r="J307" s="3"/>
      <c r="K307" s="12"/>
      <c r="L307" s="12"/>
      <c r="M307" s="12"/>
      <c r="N307" s="1"/>
      <c r="O307" s="12"/>
      <c r="P307" s="12"/>
      <c r="Q307" s="12"/>
      <c r="R307" s="1"/>
      <c r="S307" s="3"/>
      <c r="T307" s="3"/>
      <c r="U307" s="15"/>
    </row>
    <row r="308" spans="1:21" x14ac:dyDescent="0.35">
      <c r="A308" s="3"/>
      <c r="B308" s="11"/>
      <c r="C308" s="11"/>
      <c r="D308" s="31"/>
      <c r="E308" s="31"/>
      <c r="F308" s="31"/>
      <c r="G308" s="31"/>
      <c r="H308" s="11"/>
      <c r="I308" s="11"/>
      <c r="J308" s="3"/>
      <c r="K308" s="12"/>
      <c r="L308" s="12"/>
      <c r="M308" s="12"/>
      <c r="N308" s="1"/>
      <c r="O308" s="12"/>
      <c r="P308" s="12"/>
      <c r="Q308" s="12"/>
      <c r="R308" s="1"/>
      <c r="S308" s="3"/>
      <c r="T308" s="3"/>
      <c r="U308" s="15"/>
    </row>
    <row r="309" spans="1:21" x14ac:dyDescent="0.35">
      <c r="A309" s="3"/>
      <c r="B309" s="11"/>
      <c r="C309" s="11"/>
      <c r="D309" s="31"/>
      <c r="E309" s="31"/>
      <c r="F309" s="31"/>
      <c r="G309" s="31"/>
      <c r="H309" s="11"/>
      <c r="I309" s="11"/>
      <c r="J309" s="3"/>
      <c r="K309" s="12"/>
      <c r="L309" s="12"/>
      <c r="M309" s="12"/>
      <c r="N309" s="1"/>
      <c r="O309" s="12"/>
      <c r="P309" s="12"/>
      <c r="Q309" s="12"/>
      <c r="R309" s="1"/>
      <c r="S309" s="3"/>
      <c r="T309" s="3"/>
      <c r="U309" s="15"/>
    </row>
    <row r="310" spans="1:21" x14ac:dyDescent="0.35">
      <c r="A310" s="3"/>
      <c r="B310" s="11"/>
      <c r="C310" s="11"/>
      <c r="D310" s="31"/>
      <c r="E310" s="31"/>
      <c r="F310" s="31"/>
      <c r="G310" s="31"/>
      <c r="H310" s="11"/>
      <c r="I310" s="11"/>
      <c r="J310" s="3"/>
      <c r="K310" s="12"/>
      <c r="L310" s="12"/>
      <c r="M310" s="12"/>
      <c r="N310" s="1"/>
      <c r="O310" s="12"/>
      <c r="P310" s="12"/>
      <c r="Q310" s="12"/>
      <c r="R310" s="1"/>
      <c r="S310" s="3"/>
      <c r="T310" s="3"/>
      <c r="U310" s="15"/>
    </row>
    <row r="311" spans="1:21" x14ac:dyDescent="0.35">
      <c r="A311" s="3"/>
      <c r="B311" s="11"/>
      <c r="C311" s="11"/>
      <c r="D311" s="31"/>
      <c r="E311" s="31"/>
      <c r="F311" s="31"/>
      <c r="G311" s="31"/>
      <c r="H311" s="11"/>
      <c r="I311" s="11"/>
      <c r="J311" s="3"/>
      <c r="K311" s="12"/>
      <c r="L311" s="12"/>
      <c r="M311" s="12"/>
      <c r="N311" s="1"/>
      <c r="O311" s="12"/>
      <c r="P311" s="12"/>
      <c r="Q311" s="12"/>
      <c r="R311" s="1"/>
      <c r="S311" s="3"/>
      <c r="T311" s="3"/>
      <c r="U311" s="15"/>
    </row>
    <row r="312" spans="1:21" x14ac:dyDescent="0.35">
      <c r="A312" s="3"/>
      <c r="B312" s="11"/>
      <c r="C312" s="11"/>
      <c r="D312" s="31"/>
      <c r="E312" s="31"/>
      <c r="F312" s="31"/>
      <c r="G312" s="31"/>
      <c r="H312" s="11"/>
      <c r="I312" s="11"/>
      <c r="J312" s="3"/>
      <c r="K312" s="12"/>
      <c r="L312" s="12"/>
      <c r="M312" s="12"/>
      <c r="N312" s="1"/>
      <c r="O312" s="12"/>
      <c r="P312" s="12"/>
      <c r="Q312" s="12"/>
      <c r="R312" s="1"/>
      <c r="S312" s="3"/>
      <c r="T312" s="3"/>
      <c r="U312" s="15"/>
    </row>
    <row r="313" spans="1:21" x14ac:dyDescent="0.35">
      <c r="A313" s="3"/>
      <c r="B313" s="11"/>
      <c r="C313" s="11"/>
      <c r="D313" s="31"/>
      <c r="E313" s="31"/>
      <c r="F313" s="31"/>
      <c r="G313" s="31"/>
      <c r="H313" s="11"/>
      <c r="I313" s="11"/>
      <c r="J313" s="3"/>
      <c r="K313" s="12"/>
      <c r="L313" s="12"/>
      <c r="M313" s="12"/>
      <c r="N313" s="1"/>
      <c r="O313" s="12"/>
      <c r="P313" s="12"/>
      <c r="Q313" s="12"/>
      <c r="R313" s="1"/>
      <c r="S313" s="3"/>
      <c r="T313" s="3"/>
      <c r="U313" s="15"/>
    </row>
    <row r="314" spans="1:21" x14ac:dyDescent="0.35">
      <c r="A314" s="3"/>
      <c r="B314" s="11"/>
      <c r="C314" s="11"/>
      <c r="D314" s="31"/>
      <c r="E314" s="31"/>
      <c r="F314" s="31"/>
      <c r="G314" s="31"/>
      <c r="H314" s="11"/>
      <c r="I314" s="11"/>
      <c r="J314" s="3"/>
      <c r="K314" s="12"/>
      <c r="L314" s="12"/>
      <c r="M314" s="12"/>
      <c r="N314" s="1"/>
      <c r="O314" s="12"/>
      <c r="P314" s="12"/>
      <c r="Q314" s="12"/>
      <c r="R314" s="1"/>
      <c r="S314" s="3"/>
      <c r="T314" s="3"/>
      <c r="U314" s="15"/>
    </row>
    <row r="315" spans="1:21" x14ac:dyDescent="0.35">
      <c r="A315" s="3"/>
      <c r="B315" s="11"/>
      <c r="C315" s="11"/>
      <c r="D315" s="31"/>
      <c r="E315" s="31"/>
      <c r="F315" s="31"/>
      <c r="G315" s="31"/>
      <c r="H315" s="11"/>
      <c r="I315" s="11"/>
      <c r="J315" s="3"/>
      <c r="K315" s="12"/>
      <c r="L315" s="12"/>
      <c r="M315" s="12"/>
      <c r="N315" s="1"/>
      <c r="O315" s="12"/>
      <c r="P315" s="12"/>
      <c r="Q315" s="12"/>
      <c r="R315" s="1"/>
      <c r="S315" s="3"/>
      <c r="T315" s="3"/>
      <c r="U315" s="15"/>
    </row>
    <row r="316" spans="1:21" x14ac:dyDescent="0.35">
      <c r="A316" s="3"/>
      <c r="B316" s="11"/>
      <c r="C316" s="11"/>
      <c r="D316" s="31"/>
      <c r="E316" s="31"/>
      <c r="F316" s="31"/>
      <c r="G316" s="31"/>
      <c r="H316" s="11"/>
      <c r="I316" s="11"/>
      <c r="J316" s="3"/>
      <c r="K316" s="12"/>
      <c r="L316" s="12"/>
      <c r="M316" s="12"/>
      <c r="N316" s="1"/>
      <c r="O316" s="12"/>
      <c r="P316" s="12"/>
      <c r="Q316" s="12"/>
      <c r="R316" s="1"/>
      <c r="S316" s="3"/>
      <c r="T316" s="3"/>
      <c r="U316" s="15"/>
    </row>
    <row r="317" spans="1:21" x14ac:dyDescent="0.35">
      <c r="A317" s="3"/>
      <c r="B317" s="11"/>
      <c r="C317" s="11"/>
      <c r="D317" s="31"/>
      <c r="E317" s="31"/>
      <c r="F317" s="31"/>
      <c r="G317" s="31"/>
      <c r="H317" s="11"/>
      <c r="I317" s="11"/>
      <c r="J317" s="3"/>
      <c r="K317" s="12"/>
      <c r="L317" s="12"/>
      <c r="M317" s="12"/>
      <c r="N317" s="1"/>
      <c r="O317" s="12"/>
      <c r="P317" s="12"/>
      <c r="Q317" s="12"/>
      <c r="R317" s="1"/>
      <c r="S317" s="3"/>
      <c r="T317" s="3"/>
      <c r="U317" s="15"/>
    </row>
    <row r="318" spans="1:21" x14ac:dyDescent="0.35">
      <c r="A318" s="3"/>
      <c r="B318" s="11"/>
      <c r="C318" s="11"/>
      <c r="D318" s="31"/>
      <c r="E318" s="31"/>
      <c r="F318" s="31"/>
      <c r="G318" s="31"/>
      <c r="H318" s="11"/>
      <c r="I318" s="11"/>
      <c r="J318" s="3"/>
      <c r="K318" s="12"/>
      <c r="L318" s="12"/>
      <c r="M318" s="12"/>
      <c r="N318" s="1"/>
      <c r="O318" s="12"/>
      <c r="P318" s="12"/>
      <c r="Q318" s="12"/>
      <c r="R318" s="1"/>
      <c r="S318" s="3"/>
      <c r="T318" s="3"/>
      <c r="U318" s="15"/>
    </row>
    <row r="319" spans="1:21" x14ac:dyDescent="0.35">
      <c r="A319" s="3"/>
      <c r="B319" s="11"/>
      <c r="C319" s="11"/>
      <c r="D319" s="31"/>
      <c r="E319" s="31"/>
      <c r="F319" s="31"/>
      <c r="G319" s="31"/>
      <c r="H319" s="11"/>
      <c r="I319" s="11"/>
      <c r="J319" s="3"/>
      <c r="K319" s="12"/>
      <c r="L319" s="12"/>
      <c r="M319" s="12"/>
      <c r="N319" s="1"/>
      <c r="O319" s="12"/>
      <c r="P319" s="12"/>
      <c r="Q319" s="12"/>
      <c r="R319" s="1"/>
      <c r="S319" s="3"/>
      <c r="T319" s="3"/>
      <c r="U319" s="15"/>
    </row>
    <row r="320" spans="1:21" x14ac:dyDescent="0.35">
      <c r="A320" s="3"/>
      <c r="B320" s="11"/>
      <c r="C320" s="11"/>
      <c r="D320" s="31"/>
      <c r="E320" s="31"/>
      <c r="F320" s="31"/>
      <c r="G320" s="31"/>
      <c r="H320" s="11"/>
      <c r="I320" s="11"/>
      <c r="J320" s="3"/>
      <c r="K320" s="12"/>
      <c r="L320" s="12"/>
      <c r="M320" s="12"/>
      <c r="N320" s="1"/>
      <c r="O320" s="12"/>
      <c r="P320" s="12"/>
      <c r="Q320" s="12"/>
      <c r="R320" s="1"/>
      <c r="S320" s="3"/>
      <c r="T320" s="3"/>
      <c r="U320" s="15"/>
    </row>
    <row r="321" spans="1:21" x14ac:dyDescent="0.35">
      <c r="A321" s="3"/>
      <c r="B321" s="11"/>
      <c r="C321" s="11"/>
      <c r="D321" s="31"/>
      <c r="E321" s="31"/>
      <c r="F321" s="31"/>
      <c r="G321" s="31"/>
      <c r="H321" s="11"/>
      <c r="I321" s="11"/>
      <c r="J321" s="3"/>
      <c r="K321" s="12"/>
      <c r="L321" s="12"/>
      <c r="M321" s="12"/>
      <c r="N321" s="1"/>
      <c r="O321" s="12"/>
      <c r="P321" s="12"/>
      <c r="Q321" s="12"/>
      <c r="R321" s="1"/>
      <c r="S321" s="3"/>
      <c r="T321" s="3"/>
      <c r="U321" s="15"/>
    </row>
    <row r="322" spans="1:21" x14ac:dyDescent="0.35">
      <c r="A322" s="3"/>
      <c r="B322" s="11"/>
      <c r="C322" s="11"/>
      <c r="D322" s="31"/>
      <c r="E322" s="31"/>
      <c r="F322" s="31"/>
      <c r="G322" s="31"/>
      <c r="H322" s="11"/>
      <c r="I322" s="11"/>
      <c r="J322" s="3"/>
      <c r="K322" s="12"/>
      <c r="L322" s="12"/>
      <c r="M322" s="12"/>
      <c r="N322" s="1"/>
      <c r="O322" s="12"/>
      <c r="P322" s="12"/>
      <c r="Q322" s="12"/>
      <c r="R322" s="1"/>
      <c r="S322" s="3"/>
      <c r="T322" s="3"/>
      <c r="U322" s="15"/>
    </row>
    <row r="323" spans="1:21" x14ac:dyDescent="0.35">
      <c r="A323" s="3"/>
      <c r="B323" s="11"/>
      <c r="C323" s="11"/>
      <c r="D323" s="31"/>
      <c r="E323" s="31"/>
      <c r="F323" s="31"/>
      <c r="G323" s="31"/>
      <c r="H323" s="11"/>
      <c r="I323" s="11"/>
      <c r="J323" s="3"/>
      <c r="K323" s="12"/>
      <c r="L323" s="12"/>
      <c r="M323" s="12"/>
      <c r="N323" s="1"/>
      <c r="O323" s="12"/>
      <c r="P323" s="12"/>
      <c r="Q323" s="12"/>
      <c r="R323" s="1"/>
      <c r="S323" s="3"/>
      <c r="T323" s="3"/>
      <c r="U323" s="15"/>
    </row>
    <row r="324" spans="1:21" x14ac:dyDescent="0.35">
      <c r="A324" s="3"/>
      <c r="B324" s="11"/>
      <c r="C324" s="11"/>
      <c r="D324" s="31"/>
      <c r="E324" s="31"/>
      <c r="F324" s="31"/>
      <c r="G324" s="31"/>
      <c r="H324" s="11"/>
      <c r="I324" s="11"/>
      <c r="J324" s="3"/>
      <c r="K324" s="12"/>
      <c r="L324" s="12"/>
      <c r="M324" s="12"/>
      <c r="N324" s="1"/>
      <c r="O324" s="12"/>
      <c r="P324" s="12"/>
      <c r="Q324" s="12"/>
      <c r="R324" s="1"/>
      <c r="S324" s="3"/>
      <c r="T324" s="3"/>
      <c r="U324" s="15"/>
    </row>
    <row r="325" spans="1:21" x14ac:dyDescent="0.35">
      <c r="A325" s="3"/>
      <c r="B325" s="11"/>
      <c r="C325" s="11"/>
      <c r="D325" s="31"/>
      <c r="E325" s="31"/>
      <c r="F325" s="31"/>
      <c r="G325" s="31"/>
      <c r="H325" s="11"/>
      <c r="I325" s="11"/>
      <c r="J325" s="3"/>
      <c r="K325" s="12"/>
      <c r="L325" s="12"/>
      <c r="M325" s="12"/>
      <c r="N325" s="1"/>
      <c r="O325" s="12"/>
      <c r="P325" s="12"/>
      <c r="Q325" s="12"/>
      <c r="R325" s="1"/>
      <c r="S325" s="3"/>
      <c r="T325" s="3"/>
      <c r="U325" s="15"/>
    </row>
    <row r="326" spans="1:21" x14ac:dyDescent="0.35">
      <c r="A326" s="3"/>
      <c r="B326" s="11"/>
      <c r="C326" s="11"/>
      <c r="D326" s="31"/>
      <c r="E326" s="31"/>
      <c r="F326" s="31"/>
      <c r="G326" s="31"/>
      <c r="H326" s="11"/>
      <c r="I326" s="11"/>
      <c r="J326" s="3"/>
      <c r="K326" s="12"/>
      <c r="L326" s="12"/>
      <c r="M326" s="12"/>
      <c r="N326" s="1"/>
      <c r="O326" s="12"/>
      <c r="P326" s="12"/>
      <c r="Q326" s="12"/>
      <c r="R326" s="1"/>
      <c r="S326" s="3"/>
      <c r="T326" s="3"/>
      <c r="U326" s="15"/>
    </row>
    <row r="327" spans="1:21" x14ac:dyDescent="0.35">
      <c r="A327" s="3"/>
      <c r="B327" s="11"/>
      <c r="C327" s="11"/>
      <c r="D327" s="31"/>
      <c r="E327" s="31"/>
      <c r="F327" s="31"/>
      <c r="G327" s="31"/>
      <c r="H327" s="11"/>
      <c r="I327" s="11"/>
      <c r="J327" s="3"/>
      <c r="K327" s="12"/>
      <c r="L327" s="12"/>
      <c r="M327" s="12"/>
      <c r="N327" s="1"/>
      <c r="O327" s="12"/>
      <c r="P327" s="12"/>
      <c r="Q327" s="12"/>
      <c r="R327" s="1"/>
      <c r="S327" s="3"/>
      <c r="T327" s="3"/>
      <c r="U327" s="15"/>
    </row>
    <row r="328" spans="1:21" x14ac:dyDescent="0.35">
      <c r="A328" s="3"/>
      <c r="B328" s="11"/>
      <c r="C328" s="11"/>
      <c r="D328" s="31"/>
      <c r="E328" s="31"/>
      <c r="F328" s="31"/>
      <c r="G328" s="31"/>
      <c r="H328" s="11"/>
      <c r="I328" s="11"/>
      <c r="J328" s="3"/>
      <c r="K328" s="12"/>
      <c r="L328" s="12"/>
      <c r="M328" s="12"/>
      <c r="N328" s="1"/>
      <c r="O328" s="12"/>
      <c r="P328" s="12"/>
      <c r="Q328" s="12"/>
      <c r="R328" s="1"/>
      <c r="S328" s="3"/>
      <c r="T328" s="3"/>
      <c r="U328" s="15"/>
    </row>
    <row r="329" spans="1:21" x14ac:dyDescent="0.35">
      <c r="A329" s="3"/>
      <c r="B329" s="11"/>
      <c r="C329" s="11"/>
      <c r="D329" s="31"/>
      <c r="E329" s="31"/>
      <c r="F329" s="31"/>
      <c r="G329" s="31"/>
      <c r="H329" s="11"/>
      <c r="I329" s="11"/>
      <c r="J329" s="3"/>
      <c r="K329" s="12"/>
      <c r="L329" s="12"/>
      <c r="M329" s="12"/>
      <c r="N329" s="1"/>
      <c r="O329" s="12"/>
      <c r="P329" s="12"/>
      <c r="Q329" s="12"/>
      <c r="R329" s="1"/>
      <c r="S329" s="3"/>
      <c r="T329" s="3"/>
      <c r="U329" s="15"/>
    </row>
    <row r="330" spans="1:21" x14ac:dyDescent="0.35">
      <c r="A330" s="3"/>
      <c r="B330" s="11"/>
      <c r="C330" s="11"/>
      <c r="D330" s="31"/>
      <c r="E330" s="31"/>
      <c r="F330" s="31"/>
      <c r="G330" s="31"/>
      <c r="H330" s="11"/>
      <c r="I330" s="11"/>
      <c r="J330" s="3"/>
      <c r="K330" s="12"/>
      <c r="L330" s="12"/>
      <c r="M330" s="12"/>
      <c r="N330" s="1"/>
      <c r="O330" s="12"/>
      <c r="P330" s="12"/>
      <c r="Q330" s="12"/>
      <c r="R330" s="1"/>
      <c r="S330" s="3"/>
      <c r="T330" s="3"/>
      <c r="U330" s="15"/>
    </row>
    <row r="331" spans="1:21" x14ac:dyDescent="0.35">
      <c r="A331" s="3"/>
      <c r="B331" s="11"/>
      <c r="C331" s="11"/>
      <c r="D331" s="31"/>
      <c r="E331" s="31"/>
      <c r="F331" s="31"/>
      <c r="G331" s="31"/>
      <c r="H331" s="11"/>
      <c r="I331" s="11"/>
      <c r="J331" s="3"/>
      <c r="K331" s="12"/>
      <c r="L331" s="12"/>
      <c r="M331" s="12"/>
      <c r="N331" s="1"/>
      <c r="O331" s="12"/>
      <c r="P331" s="12"/>
      <c r="Q331" s="12"/>
      <c r="R331" s="1"/>
      <c r="S331" s="3"/>
      <c r="T331" s="3"/>
      <c r="U331" s="15"/>
    </row>
    <row r="332" spans="1:21" x14ac:dyDescent="0.35">
      <c r="A332" s="3"/>
      <c r="B332" s="11"/>
      <c r="C332" s="11"/>
      <c r="D332" s="31"/>
      <c r="E332" s="31"/>
      <c r="F332" s="31"/>
      <c r="G332" s="31"/>
      <c r="H332" s="11"/>
      <c r="I332" s="11"/>
      <c r="J332" s="3"/>
      <c r="K332" s="12"/>
      <c r="L332" s="12"/>
      <c r="M332" s="12"/>
      <c r="N332" s="1"/>
      <c r="O332" s="12"/>
      <c r="P332" s="12"/>
      <c r="Q332" s="12"/>
      <c r="R332" s="1"/>
      <c r="S332" s="3"/>
      <c r="T332" s="3"/>
      <c r="U332" s="15"/>
    </row>
    <row r="333" spans="1:21" x14ac:dyDescent="0.35">
      <c r="A333" s="3"/>
      <c r="B333" s="11"/>
      <c r="C333" s="11"/>
      <c r="D333" s="31"/>
      <c r="E333" s="31"/>
      <c r="F333" s="31"/>
      <c r="G333" s="31"/>
      <c r="H333" s="11"/>
      <c r="I333" s="11"/>
      <c r="J333" s="3"/>
      <c r="K333" s="12"/>
      <c r="L333" s="12"/>
      <c r="M333" s="12"/>
      <c r="N333" s="1"/>
      <c r="O333" s="12"/>
      <c r="P333" s="12"/>
      <c r="Q333" s="12"/>
      <c r="R333" s="1"/>
      <c r="S333" s="3"/>
      <c r="T333" s="3"/>
      <c r="U333" s="15"/>
    </row>
    <row r="334" spans="1:21" x14ac:dyDescent="0.35">
      <c r="A334" s="3"/>
      <c r="B334" s="11"/>
      <c r="C334" s="11"/>
      <c r="D334" s="31"/>
      <c r="E334" s="31"/>
      <c r="F334" s="31"/>
      <c r="G334" s="31"/>
      <c r="H334" s="11"/>
      <c r="I334" s="11"/>
      <c r="J334" s="3"/>
      <c r="K334" s="12"/>
      <c r="L334" s="12"/>
      <c r="M334" s="12"/>
      <c r="N334" s="1"/>
      <c r="O334" s="12"/>
      <c r="P334" s="12"/>
      <c r="Q334" s="12"/>
      <c r="R334" s="1"/>
      <c r="S334" s="3"/>
      <c r="T334" s="3"/>
      <c r="U334" s="15"/>
    </row>
    <row r="335" spans="1:21" x14ac:dyDescent="0.35">
      <c r="A335" s="3"/>
      <c r="B335" s="11"/>
      <c r="C335" s="11"/>
      <c r="D335" s="31"/>
      <c r="E335" s="31"/>
      <c r="F335" s="31"/>
      <c r="G335" s="31"/>
      <c r="H335" s="11"/>
      <c r="I335" s="11"/>
      <c r="J335" s="3"/>
      <c r="K335" s="12"/>
      <c r="L335" s="12"/>
      <c r="M335" s="12"/>
      <c r="N335" s="1"/>
      <c r="O335" s="12"/>
      <c r="P335" s="12"/>
      <c r="Q335" s="12"/>
      <c r="R335" s="1"/>
      <c r="S335" s="3"/>
      <c r="T335" s="3"/>
      <c r="U335" s="15"/>
    </row>
    <row r="336" spans="1:21" x14ac:dyDescent="0.35">
      <c r="A336" s="3"/>
      <c r="B336" s="11"/>
      <c r="C336" s="11"/>
      <c r="D336" s="31"/>
      <c r="E336" s="31"/>
      <c r="F336" s="31"/>
      <c r="G336" s="31"/>
      <c r="H336" s="11"/>
      <c r="I336" s="11"/>
      <c r="J336" s="3"/>
      <c r="K336" s="12"/>
      <c r="L336" s="12"/>
      <c r="M336" s="12"/>
      <c r="N336" s="1"/>
      <c r="O336" s="12"/>
      <c r="P336" s="12"/>
      <c r="Q336" s="12"/>
      <c r="R336" s="1"/>
      <c r="S336" s="3"/>
      <c r="T336" s="3"/>
      <c r="U336" s="15"/>
    </row>
    <row r="337" spans="1:21" x14ac:dyDescent="0.35">
      <c r="A337" s="3"/>
      <c r="B337" s="11"/>
      <c r="C337" s="11"/>
      <c r="D337" s="31"/>
      <c r="E337" s="31"/>
      <c r="F337" s="31"/>
      <c r="G337" s="31"/>
      <c r="H337" s="11"/>
      <c r="I337" s="11"/>
      <c r="J337" s="3"/>
      <c r="K337" s="12"/>
      <c r="L337" s="12"/>
      <c r="M337" s="12"/>
      <c r="N337" s="1"/>
      <c r="O337" s="12"/>
      <c r="P337" s="12"/>
      <c r="Q337" s="12"/>
      <c r="R337" s="1"/>
      <c r="S337" s="3"/>
      <c r="T337" s="3"/>
      <c r="U337" s="15"/>
    </row>
    <row r="338" spans="1:21" x14ac:dyDescent="0.35">
      <c r="A338" s="3"/>
      <c r="B338" s="11"/>
      <c r="C338" s="11"/>
      <c r="D338" s="31"/>
      <c r="E338" s="31"/>
      <c r="F338" s="31"/>
      <c r="G338" s="31"/>
      <c r="H338" s="11"/>
      <c r="I338" s="11"/>
      <c r="J338" s="3"/>
      <c r="K338" s="12"/>
      <c r="L338" s="12"/>
      <c r="M338" s="12"/>
      <c r="N338" s="1"/>
      <c r="O338" s="12"/>
      <c r="P338" s="12"/>
      <c r="Q338" s="12"/>
      <c r="R338" s="1"/>
      <c r="S338" s="3"/>
      <c r="T338" s="3"/>
      <c r="U338" s="15"/>
    </row>
    <row r="339" spans="1:21" x14ac:dyDescent="0.35">
      <c r="A339" s="3"/>
      <c r="B339" s="11"/>
      <c r="C339" s="11"/>
      <c r="D339" s="31"/>
      <c r="E339" s="31"/>
      <c r="F339" s="31"/>
      <c r="G339" s="31"/>
      <c r="H339" s="11"/>
      <c r="I339" s="11"/>
      <c r="J339" s="3"/>
      <c r="K339" s="12"/>
      <c r="L339" s="12"/>
      <c r="M339" s="12"/>
      <c r="N339" s="1"/>
      <c r="O339" s="12"/>
      <c r="P339" s="12"/>
      <c r="Q339" s="12"/>
      <c r="R339" s="1"/>
      <c r="S339" s="3"/>
      <c r="T339" s="3"/>
      <c r="U339" s="15"/>
    </row>
    <row r="340" spans="1:21" x14ac:dyDescent="0.35">
      <c r="A340" s="3"/>
      <c r="B340" s="11"/>
      <c r="C340" s="11"/>
      <c r="D340" s="31"/>
      <c r="E340" s="31"/>
      <c r="F340" s="31"/>
      <c r="G340" s="31"/>
      <c r="H340" s="11"/>
      <c r="I340" s="11"/>
      <c r="J340" s="3"/>
      <c r="K340" s="12"/>
      <c r="L340" s="12"/>
      <c r="M340" s="12"/>
      <c r="N340" s="1"/>
      <c r="O340" s="12"/>
      <c r="P340" s="12"/>
      <c r="Q340" s="12"/>
      <c r="R340" s="1"/>
      <c r="S340" s="3"/>
      <c r="T340" s="3"/>
      <c r="U340" s="15"/>
    </row>
    <row r="341" spans="1:21" x14ac:dyDescent="0.35">
      <c r="A341" s="3"/>
      <c r="B341" s="11"/>
      <c r="C341" s="11"/>
      <c r="D341" s="31"/>
      <c r="E341" s="31"/>
      <c r="F341" s="31"/>
      <c r="G341" s="31"/>
      <c r="H341" s="11"/>
      <c r="I341" s="11"/>
      <c r="J341" s="3"/>
      <c r="K341" s="12"/>
      <c r="L341" s="12"/>
      <c r="M341" s="12"/>
      <c r="N341" s="1"/>
      <c r="O341" s="12"/>
      <c r="P341" s="12"/>
      <c r="Q341" s="12"/>
      <c r="R341" s="1"/>
      <c r="S341" s="3"/>
      <c r="T341" s="3"/>
      <c r="U341" s="15"/>
    </row>
    <row r="342" spans="1:21" x14ac:dyDescent="0.35">
      <c r="A342" s="3"/>
      <c r="B342" s="11"/>
      <c r="C342" s="11"/>
      <c r="D342" s="31"/>
      <c r="E342" s="31"/>
      <c r="F342" s="31"/>
      <c r="G342" s="31"/>
      <c r="H342" s="11"/>
      <c r="I342" s="11"/>
      <c r="J342" s="3"/>
      <c r="K342" s="12"/>
      <c r="L342" s="12"/>
      <c r="M342" s="12"/>
      <c r="N342" s="1"/>
      <c r="O342" s="12"/>
      <c r="P342" s="12"/>
      <c r="Q342" s="12"/>
      <c r="R342" s="1"/>
      <c r="S342" s="3"/>
      <c r="T342" s="3"/>
      <c r="U342" s="15"/>
    </row>
    <row r="343" spans="1:21" x14ac:dyDescent="0.35">
      <c r="A343" s="3"/>
      <c r="B343" s="11"/>
      <c r="C343" s="11"/>
      <c r="D343" s="31"/>
      <c r="E343" s="31"/>
      <c r="F343" s="31"/>
      <c r="G343" s="31"/>
      <c r="H343" s="11"/>
      <c r="I343" s="11"/>
      <c r="J343" s="3"/>
      <c r="K343" s="12"/>
      <c r="L343" s="12"/>
      <c r="M343" s="12"/>
      <c r="N343" s="1"/>
      <c r="O343" s="12"/>
      <c r="P343" s="12"/>
      <c r="Q343" s="12"/>
      <c r="R343" s="1"/>
      <c r="S343" s="3"/>
      <c r="T343" s="3"/>
      <c r="U343" s="15"/>
    </row>
    <row r="344" spans="1:21" x14ac:dyDescent="0.35">
      <c r="A344" s="3"/>
      <c r="B344" s="11"/>
      <c r="C344" s="11"/>
      <c r="D344" s="31"/>
      <c r="E344" s="31"/>
      <c r="F344" s="31"/>
      <c r="G344" s="31"/>
      <c r="H344" s="11"/>
      <c r="I344" s="11"/>
      <c r="J344" s="3"/>
      <c r="K344" s="12"/>
      <c r="L344" s="12"/>
      <c r="M344" s="12"/>
      <c r="N344" s="1"/>
      <c r="O344" s="12"/>
      <c r="P344" s="12"/>
      <c r="Q344" s="12"/>
      <c r="R344" s="1"/>
      <c r="S344" s="3"/>
      <c r="T344" s="3"/>
      <c r="U344" s="15"/>
    </row>
    <row r="345" spans="1:21" x14ac:dyDescent="0.35">
      <c r="A345" s="3"/>
      <c r="B345" s="11"/>
      <c r="C345" s="11"/>
      <c r="D345" s="31"/>
      <c r="E345" s="31"/>
      <c r="F345" s="31"/>
      <c r="G345" s="31"/>
      <c r="H345" s="11"/>
      <c r="I345" s="11"/>
      <c r="J345" s="3"/>
      <c r="K345" s="12"/>
      <c r="L345" s="12"/>
      <c r="M345" s="12"/>
      <c r="N345" s="1"/>
      <c r="O345" s="12"/>
      <c r="P345" s="12"/>
      <c r="Q345" s="12"/>
      <c r="R345" s="1"/>
      <c r="S345" s="3"/>
      <c r="T345" s="3"/>
      <c r="U345" s="15"/>
    </row>
    <row r="346" spans="1:21" x14ac:dyDescent="0.35">
      <c r="A346" s="3"/>
      <c r="B346" s="11"/>
      <c r="C346" s="11"/>
      <c r="D346" s="31"/>
      <c r="E346" s="31"/>
      <c r="F346" s="31"/>
      <c r="G346" s="31"/>
      <c r="H346" s="11"/>
      <c r="I346" s="11"/>
      <c r="J346" s="3"/>
      <c r="K346" s="12"/>
      <c r="L346" s="12"/>
      <c r="M346" s="12"/>
      <c r="N346" s="1"/>
      <c r="O346" s="12"/>
      <c r="P346" s="12"/>
      <c r="Q346" s="12"/>
      <c r="R346" s="1"/>
      <c r="S346" s="3"/>
      <c r="T346" s="3"/>
      <c r="U346" s="15"/>
    </row>
    <row r="347" spans="1:21" x14ac:dyDescent="0.35">
      <c r="A347" s="3"/>
      <c r="B347" s="11"/>
      <c r="C347" s="11"/>
      <c r="D347" s="31"/>
      <c r="E347" s="31"/>
      <c r="F347" s="31"/>
      <c r="G347" s="31"/>
      <c r="H347" s="11"/>
      <c r="I347" s="11"/>
      <c r="J347" s="3"/>
      <c r="K347" s="12"/>
      <c r="L347" s="12"/>
      <c r="M347" s="12"/>
      <c r="N347" s="1"/>
      <c r="O347" s="12"/>
      <c r="P347" s="12"/>
      <c r="Q347" s="12"/>
      <c r="R347" s="1"/>
      <c r="S347" s="3"/>
      <c r="T347" s="3"/>
      <c r="U347" s="15"/>
    </row>
    <row r="348" spans="1:21" x14ac:dyDescent="0.35">
      <c r="A348" s="3"/>
      <c r="B348" s="11"/>
      <c r="C348" s="11"/>
      <c r="D348" s="31"/>
      <c r="E348" s="31"/>
      <c r="F348" s="31"/>
      <c r="G348" s="31"/>
      <c r="H348" s="11"/>
      <c r="I348" s="11"/>
      <c r="J348" s="3"/>
      <c r="K348" s="12"/>
      <c r="L348" s="12"/>
      <c r="M348" s="12"/>
      <c r="N348" s="1"/>
      <c r="O348" s="12"/>
      <c r="P348" s="12"/>
      <c r="Q348" s="12"/>
      <c r="R348" s="1"/>
      <c r="S348" s="3"/>
      <c r="T348" s="3"/>
      <c r="U348" s="15"/>
    </row>
    <row r="349" spans="1:21" x14ac:dyDescent="0.35">
      <c r="A349" s="3"/>
      <c r="B349" s="11"/>
      <c r="C349" s="11"/>
      <c r="D349" s="31"/>
      <c r="E349" s="31"/>
      <c r="F349" s="31"/>
      <c r="G349" s="31"/>
      <c r="H349" s="11"/>
      <c r="I349" s="11"/>
      <c r="J349" s="3"/>
      <c r="K349" s="12"/>
      <c r="L349" s="12"/>
      <c r="M349" s="12"/>
      <c r="N349" s="1"/>
      <c r="O349" s="12"/>
      <c r="P349" s="12"/>
      <c r="Q349" s="12"/>
      <c r="R349" s="1"/>
      <c r="S349" s="3"/>
      <c r="T349" s="3"/>
      <c r="U349" s="15"/>
    </row>
    <row r="350" spans="1:21" x14ac:dyDescent="0.35">
      <c r="A350" s="3"/>
      <c r="B350" s="11"/>
      <c r="C350" s="11"/>
      <c r="D350" s="31"/>
      <c r="E350" s="31"/>
      <c r="F350" s="31"/>
      <c r="G350" s="31"/>
      <c r="H350" s="11"/>
      <c r="I350" s="11"/>
      <c r="J350" s="3"/>
      <c r="K350" s="12"/>
      <c r="L350" s="12"/>
      <c r="M350" s="12"/>
      <c r="N350" s="1"/>
      <c r="O350" s="12"/>
      <c r="P350" s="12"/>
      <c r="Q350" s="12"/>
      <c r="R350" s="1"/>
      <c r="S350" s="3"/>
      <c r="T350" s="3"/>
      <c r="U350" s="15"/>
    </row>
    <row r="351" spans="1:21" x14ac:dyDescent="0.35">
      <c r="A351" s="3"/>
      <c r="B351" s="11"/>
      <c r="C351" s="11"/>
      <c r="D351" s="31"/>
      <c r="E351" s="31"/>
      <c r="F351" s="31"/>
      <c r="G351" s="31"/>
      <c r="H351" s="11"/>
      <c r="I351" s="11"/>
      <c r="J351" s="3"/>
      <c r="K351" s="12"/>
      <c r="L351" s="12"/>
      <c r="M351" s="12"/>
      <c r="N351" s="1"/>
      <c r="O351" s="12"/>
      <c r="P351" s="12"/>
      <c r="Q351" s="12"/>
      <c r="R351" s="1"/>
      <c r="S351" s="3"/>
      <c r="T351" s="3"/>
      <c r="U351" s="15"/>
    </row>
    <row r="352" spans="1:21" x14ac:dyDescent="0.35">
      <c r="A352" s="3"/>
      <c r="B352" s="11"/>
      <c r="C352" s="11"/>
      <c r="D352" s="31"/>
      <c r="E352" s="31"/>
      <c r="F352" s="31"/>
      <c r="G352" s="31"/>
      <c r="H352" s="11"/>
      <c r="I352" s="11"/>
      <c r="J352" s="3"/>
      <c r="K352" s="12"/>
      <c r="L352" s="12"/>
      <c r="M352" s="12"/>
      <c r="N352" s="1"/>
      <c r="O352" s="12"/>
      <c r="P352" s="12"/>
      <c r="Q352" s="12"/>
      <c r="R352" s="1"/>
      <c r="S352" s="3"/>
      <c r="T352" s="3"/>
      <c r="U352" s="15"/>
    </row>
    <row r="353" spans="1:21" x14ac:dyDescent="0.35">
      <c r="A353" s="3"/>
      <c r="B353" s="11"/>
      <c r="C353" s="11"/>
      <c r="D353" s="31"/>
      <c r="E353" s="31"/>
      <c r="F353" s="31"/>
      <c r="G353" s="31"/>
      <c r="H353" s="11"/>
      <c r="I353" s="11"/>
      <c r="J353" s="3"/>
      <c r="K353" s="12"/>
      <c r="L353" s="12"/>
      <c r="M353" s="12"/>
      <c r="N353" s="1"/>
      <c r="O353" s="12"/>
      <c r="P353" s="12"/>
      <c r="Q353" s="12"/>
      <c r="R353" s="1"/>
      <c r="S353" s="3"/>
      <c r="T353" s="3"/>
      <c r="U353" s="15"/>
    </row>
    <row r="354" spans="1:21" x14ac:dyDescent="0.35">
      <c r="A354" s="3"/>
      <c r="B354" s="11"/>
      <c r="C354" s="11"/>
      <c r="D354" s="31"/>
      <c r="E354" s="31"/>
      <c r="F354" s="31"/>
      <c r="G354" s="31"/>
      <c r="H354" s="11"/>
      <c r="I354" s="11"/>
      <c r="J354" s="3"/>
      <c r="K354" s="12"/>
      <c r="L354" s="12"/>
      <c r="M354" s="12"/>
      <c r="N354" s="1"/>
      <c r="O354" s="12"/>
      <c r="P354" s="12"/>
      <c r="Q354" s="12"/>
      <c r="R354" s="1"/>
      <c r="S354" s="3"/>
      <c r="T354" s="3"/>
      <c r="U354" s="15"/>
    </row>
    <row r="355" spans="1:21" x14ac:dyDescent="0.35">
      <c r="A355" s="3"/>
      <c r="B355" s="11"/>
      <c r="C355" s="11"/>
      <c r="D355" s="31"/>
      <c r="E355" s="31"/>
      <c r="F355" s="31"/>
      <c r="G355" s="31"/>
      <c r="H355" s="11"/>
      <c r="I355" s="11"/>
      <c r="J355" s="3"/>
      <c r="K355" s="12"/>
      <c r="L355" s="12"/>
      <c r="M355" s="12"/>
      <c r="N355" s="1"/>
      <c r="O355" s="12"/>
      <c r="P355" s="12"/>
      <c r="Q355" s="12"/>
      <c r="R355" s="1"/>
      <c r="S355" s="3"/>
      <c r="T355" s="3"/>
      <c r="U355" s="15"/>
    </row>
    <row r="356" spans="1:21" x14ac:dyDescent="0.35">
      <c r="A356" s="3"/>
      <c r="B356" s="11"/>
      <c r="C356" s="11"/>
      <c r="D356" s="31"/>
      <c r="E356" s="31"/>
      <c r="F356" s="31"/>
      <c r="G356" s="31"/>
      <c r="H356" s="11"/>
      <c r="I356" s="11"/>
      <c r="J356" s="3"/>
      <c r="K356" s="12"/>
      <c r="L356" s="12"/>
      <c r="M356" s="12"/>
      <c r="N356" s="1"/>
      <c r="O356" s="12"/>
      <c r="P356" s="12"/>
      <c r="Q356" s="12"/>
      <c r="R356" s="1"/>
      <c r="S356" s="3"/>
      <c r="T356" s="3"/>
      <c r="U356" s="15"/>
    </row>
    <row r="357" spans="1:21" x14ac:dyDescent="0.35">
      <c r="A357" s="3"/>
      <c r="B357" s="11"/>
      <c r="C357" s="11"/>
      <c r="D357" s="31"/>
      <c r="E357" s="31"/>
      <c r="F357" s="31"/>
      <c r="G357" s="31"/>
      <c r="H357" s="11"/>
      <c r="I357" s="11"/>
      <c r="J357" s="3"/>
      <c r="K357" s="12"/>
      <c r="L357" s="12"/>
      <c r="M357" s="12"/>
      <c r="N357" s="1"/>
      <c r="O357" s="12"/>
      <c r="P357" s="12"/>
      <c r="Q357" s="12"/>
      <c r="R357" s="1"/>
      <c r="S357" s="3"/>
      <c r="T357" s="3"/>
      <c r="U357" s="15"/>
    </row>
    <row r="358" spans="1:21" x14ac:dyDescent="0.35">
      <c r="A358" s="3"/>
      <c r="B358" s="11"/>
      <c r="C358" s="11"/>
      <c r="D358" s="31"/>
      <c r="E358" s="31"/>
      <c r="F358" s="31"/>
      <c r="G358" s="31"/>
      <c r="H358" s="11"/>
      <c r="I358" s="11"/>
      <c r="J358" s="3"/>
      <c r="K358" s="12"/>
      <c r="L358" s="12"/>
      <c r="M358" s="12"/>
      <c r="N358" s="1"/>
      <c r="O358" s="12"/>
      <c r="P358" s="12"/>
      <c r="Q358" s="12"/>
      <c r="R358" s="1"/>
      <c r="S358" s="3"/>
      <c r="T358" s="3"/>
      <c r="U358" s="15"/>
    </row>
    <row r="359" spans="1:21" x14ac:dyDescent="0.35">
      <c r="A359" s="3"/>
      <c r="B359" s="11"/>
      <c r="C359" s="11"/>
      <c r="D359" s="31"/>
      <c r="E359" s="31"/>
      <c r="F359" s="31"/>
      <c r="G359" s="31"/>
      <c r="H359" s="11"/>
      <c r="I359" s="11"/>
      <c r="J359" s="3"/>
      <c r="K359" s="12"/>
      <c r="L359" s="12"/>
      <c r="M359" s="12"/>
      <c r="N359" s="1"/>
      <c r="O359" s="12"/>
      <c r="P359" s="12"/>
      <c r="Q359" s="12"/>
      <c r="R359" s="1"/>
      <c r="S359" s="3"/>
      <c r="T359" s="3"/>
      <c r="U359" s="15"/>
    </row>
    <row r="360" spans="1:21" x14ac:dyDescent="0.35">
      <c r="A360" s="3"/>
      <c r="B360" s="11"/>
      <c r="C360" s="11"/>
      <c r="D360" s="31"/>
      <c r="E360" s="31"/>
      <c r="F360" s="31"/>
      <c r="G360" s="31"/>
      <c r="H360" s="11"/>
      <c r="I360" s="11"/>
      <c r="J360" s="3"/>
      <c r="K360" s="12"/>
      <c r="L360" s="12"/>
      <c r="M360" s="12"/>
      <c r="N360" s="1"/>
      <c r="O360" s="12"/>
      <c r="P360" s="12"/>
      <c r="Q360" s="12"/>
      <c r="R360" s="1"/>
      <c r="S360" s="3"/>
      <c r="T360" s="3"/>
      <c r="U360" s="15"/>
    </row>
    <row r="361" spans="1:21" x14ac:dyDescent="0.35">
      <c r="A361" s="3"/>
      <c r="B361" s="11"/>
      <c r="C361" s="11"/>
      <c r="D361" s="31"/>
      <c r="E361" s="31"/>
      <c r="F361" s="31"/>
      <c r="G361" s="31"/>
      <c r="H361" s="11"/>
      <c r="I361" s="11"/>
      <c r="J361" s="3"/>
      <c r="K361" s="12"/>
      <c r="L361" s="12"/>
      <c r="M361" s="12"/>
      <c r="N361" s="1"/>
      <c r="O361" s="12"/>
      <c r="P361" s="12"/>
      <c r="Q361" s="12"/>
      <c r="R361" s="1"/>
      <c r="S361" s="3"/>
      <c r="T361" s="3"/>
      <c r="U361" s="15"/>
    </row>
    <row r="362" spans="1:21" x14ac:dyDescent="0.35">
      <c r="A362" s="3"/>
      <c r="B362" s="11"/>
      <c r="C362" s="11"/>
      <c r="D362" s="31"/>
      <c r="E362" s="31"/>
      <c r="F362" s="31"/>
      <c r="G362" s="31"/>
      <c r="H362" s="11"/>
      <c r="I362" s="11"/>
      <c r="J362" s="3"/>
      <c r="K362" s="12"/>
      <c r="L362" s="12"/>
      <c r="M362" s="12"/>
      <c r="N362" s="1"/>
      <c r="O362" s="12"/>
      <c r="P362" s="12"/>
      <c r="Q362" s="12"/>
      <c r="R362" s="1"/>
      <c r="S362" s="3"/>
      <c r="T362" s="3"/>
      <c r="U362" s="15"/>
    </row>
    <row r="363" spans="1:21" x14ac:dyDescent="0.35">
      <c r="A363" s="3"/>
      <c r="B363" s="11"/>
      <c r="C363" s="11"/>
      <c r="D363" s="31"/>
      <c r="E363" s="31"/>
      <c r="F363" s="31"/>
      <c r="G363" s="31"/>
      <c r="H363" s="11"/>
      <c r="I363" s="11"/>
      <c r="J363" s="3"/>
      <c r="K363" s="12"/>
      <c r="L363" s="12"/>
      <c r="M363" s="12"/>
      <c r="N363" s="1"/>
      <c r="O363" s="12"/>
      <c r="P363" s="12"/>
      <c r="Q363" s="12"/>
      <c r="R363" s="1"/>
      <c r="S363" s="3"/>
      <c r="T363" s="3"/>
      <c r="U363" s="15"/>
    </row>
    <row r="364" spans="1:21" x14ac:dyDescent="0.35">
      <c r="A364" s="3"/>
      <c r="B364" s="11"/>
      <c r="C364" s="11"/>
      <c r="D364" s="31"/>
      <c r="E364" s="31"/>
      <c r="F364" s="31"/>
      <c r="G364" s="31"/>
      <c r="H364" s="11"/>
      <c r="I364" s="11"/>
      <c r="J364" s="3"/>
      <c r="K364" s="12"/>
      <c r="L364" s="12"/>
      <c r="M364" s="12"/>
      <c r="N364" s="1"/>
      <c r="O364" s="12"/>
      <c r="P364" s="12"/>
      <c r="Q364" s="12"/>
      <c r="R364" s="1"/>
      <c r="S364" s="3"/>
      <c r="T364" s="3"/>
      <c r="U364" s="15"/>
    </row>
    <row r="365" spans="1:21" x14ac:dyDescent="0.35">
      <c r="A365" s="3"/>
      <c r="B365" s="11"/>
      <c r="C365" s="11"/>
      <c r="D365" s="31"/>
      <c r="E365" s="31"/>
      <c r="F365" s="31"/>
      <c r="G365" s="31"/>
      <c r="H365" s="11"/>
      <c r="I365" s="11"/>
      <c r="J365" s="3"/>
      <c r="K365" s="12"/>
      <c r="L365" s="12"/>
      <c r="M365" s="12"/>
      <c r="N365" s="1"/>
      <c r="O365" s="12"/>
      <c r="P365" s="12"/>
      <c r="Q365" s="12"/>
      <c r="R365" s="1"/>
      <c r="S365" s="3"/>
      <c r="T365" s="3"/>
      <c r="U365" s="15"/>
    </row>
    <row r="366" spans="1:21" x14ac:dyDescent="0.35">
      <c r="A366" s="3"/>
      <c r="B366" s="11"/>
      <c r="C366" s="11"/>
      <c r="D366" s="31"/>
      <c r="E366" s="31"/>
      <c r="F366" s="31"/>
      <c r="G366" s="31"/>
      <c r="H366" s="11"/>
      <c r="I366" s="11"/>
      <c r="J366" s="3"/>
      <c r="K366" s="12"/>
      <c r="L366" s="12"/>
      <c r="M366" s="12"/>
      <c r="N366" s="1"/>
      <c r="O366" s="12"/>
      <c r="P366" s="12"/>
      <c r="Q366" s="12"/>
      <c r="R366" s="1"/>
      <c r="S366" s="3"/>
      <c r="T366" s="3"/>
      <c r="U366" s="15"/>
    </row>
    <row r="367" spans="1:21" x14ac:dyDescent="0.35">
      <c r="A367" s="3"/>
      <c r="B367" s="11"/>
      <c r="C367" s="11"/>
      <c r="D367" s="31"/>
      <c r="E367" s="31"/>
      <c r="F367" s="31"/>
      <c r="G367" s="31"/>
      <c r="H367" s="11"/>
      <c r="I367" s="11"/>
      <c r="J367" s="3"/>
      <c r="K367" s="12"/>
      <c r="L367" s="12"/>
      <c r="M367" s="12"/>
      <c r="N367" s="1"/>
      <c r="O367" s="12"/>
      <c r="P367" s="12"/>
      <c r="Q367" s="12"/>
      <c r="R367" s="1"/>
      <c r="S367" s="3"/>
      <c r="T367" s="3"/>
      <c r="U367" s="15"/>
    </row>
    <row r="368" spans="1:21" x14ac:dyDescent="0.35">
      <c r="A368" s="3"/>
      <c r="B368" s="11"/>
      <c r="C368" s="11"/>
      <c r="D368" s="31"/>
      <c r="E368" s="31"/>
      <c r="F368" s="31"/>
      <c r="G368" s="31"/>
      <c r="H368" s="11"/>
      <c r="I368" s="11"/>
      <c r="J368" s="3"/>
      <c r="K368" s="12"/>
      <c r="L368" s="12"/>
      <c r="M368" s="12"/>
      <c r="N368" s="1"/>
      <c r="O368" s="12"/>
      <c r="P368" s="12"/>
      <c r="Q368" s="12"/>
      <c r="R368" s="1"/>
      <c r="S368" s="3"/>
      <c r="T368" s="3"/>
      <c r="U368" s="15"/>
    </row>
    <row r="369" spans="1:21" x14ac:dyDescent="0.35">
      <c r="A369" s="3"/>
      <c r="B369" s="11"/>
      <c r="C369" s="11"/>
      <c r="D369" s="31"/>
      <c r="E369" s="31"/>
      <c r="F369" s="31"/>
      <c r="G369" s="31"/>
      <c r="H369" s="11"/>
      <c r="I369" s="11"/>
      <c r="J369" s="3"/>
      <c r="K369" s="12"/>
      <c r="L369" s="12"/>
      <c r="M369" s="12"/>
      <c r="N369" s="1"/>
      <c r="O369" s="12"/>
      <c r="P369" s="12"/>
      <c r="Q369" s="12"/>
      <c r="R369" s="1"/>
      <c r="S369" s="3"/>
      <c r="T369" s="3"/>
      <c r="U369" s="15"/>
    </row>
    <row r="370" spans="1:21" x14ac:dyDescent="0.35">
      <c r="A370" s="3"/>
      <c r="B370" s="11"/>
      <c r="C370" s="11"/>
      <c r="D370" s="31"/>
      <c r="E370" s="31"/>
      <c r="F370" s="31"/>
      <c r="G370" s="31"/>
      <c r="H370" s="11"/>
      <c r="I370" s="11"/>
      <c r="J370" s="3"/>
      <c r="K370" s="12"/>
      <c r="L370" s="12"/>
      <c r="M370" s="12"/>
      <c r="N370" s="1"/>
      <c r="O370" s="12"/>
      <c r="P370" s="12"/>
      <c r="Q370" s="12"/>
      <c r="R370" s="1"/>
      <c r="S370" s="3"/>
      <c r="T370" s="3"/>
      <c r="U370" s="15"/>
    </row>
    <row r="371" spans="1:21" x14ac:dyDescent="0.35">
      <c r="A371" s="3"/>
      <c r="B371" s="11"/>
      <c r="C371" s="11"/>
      <c r="D371" s="31"/>
      <c r="E371" s="31"/>
      <c r="F371" s="31"/>
      <c r="G371" s="31"/>
      <c r="H371" s="11"/>
      <c r="I371" s="11"/>
      <c r="J371" s="3"/>
      <c r="K371" s="12"/>
      <c r="L371" s="12"/>
      <c r="M371" s="12"/>
      <c r="N371" s="1"/>
      <c r="O371" s="12"/>
      <c r="P371" s="12"/>
      <c r="Q371" s="12"/>
      <c r="R371" s="1"/>
      <c r="S371" s="3"/>
      <c r="T371" s="3"/>
      <c r="U371" s="15"/>
    </row>
    <row r="372" spans="1:21" x14ac:dyDescent="0.35">
      <c r="A372" s="3"/>
      <c r="B372" s="11"/>
      <c r="C372" s="11"/>
      <c r="D372" s="31"/>
      <c r="E372" s="31"/>
      <c r="F372" s="31"/>
      <c r="G372" s="31"/>
      <c r="H372" s="11"/>
      <c r="I372" s="11"/>
      <c r="J372" s="3"/>
      <c r="K372" s="12"/>
      <c r="L372" s="12"/>
      <c r="M372" s="12"/>
      <c r="N372" s="1"/>
      <c r="O372" s="12"/>
      <c r="P372" s="12"/>
      <c r="Q372" s="12"/>
      <c r="R372" s="1"/>
      <c r="S372" s="3"/>
      <c r="T372" s="3"/>
      <c r="U372" s="15"/>
    </row>
    <row r="373" spans="1:21" x14ac:dyDescent="0.35">
      <c r="A373" s="3"/>
      <c r="B373" s="11"/>
      <c r="C373" s="11"/>
      <c r="D373" s="31"/>
      <c r="E373" s="31"/>
      <c r="F373" s="31"/>
      <c r="G373" s="31"/>
      <c r="H373" s="11"/>
      <c r="I373" s="11"/>
      <c r="J373" s="3"/>
      <c r="K373" s="12"/>
      <c r="L373" s="12"/>
      <c r="M373" s="12"/>
      <c r="N373" s="1"/>
      <c r="O373" s="12"/>
      <c r="P373" s="12"/>
      <c r="Q373" s="12"/>
      <c r="R373" s="1"/>
      <c r="S373" s="3"/>
      <c r="T373" s="3"/>
      <c r="U373" s="15"/>
    </row>
    <row r="374" spans="1:21" x14ac:dyDescent="0.35">
      <c r="A374" s="3"/>
      <c r="B374" s="11"/>
      <c r="C374" s="11"/>
      <c r="D374" s="31"/>
      <c r="E374" s="31"/>
      <c r="F374" s="31"/>
      <c r="G374" s="31"/>
      <c r="H374" s="11"/>
      <c r="I374" s="11"/>
      <c r="J374" s="3"/>
      <c r="K374" s="12"/>
      <c r="L374" s="12"/>
      <c r="M374" s="12"/>
      <c r="N374" s="1"/>
      <c r="O374" s="12"/>
      <c r="P374" s="12"/>
      <c r="Q374" s="12"/>
      <c r="R374" s="1"/>
      <c r="S374" s="3"/>
      <c r="T374" s="3"/>
      <c r="U374" s="15"/>
    </row>
    <row r="375" spans="1:21" x14ac:dyDescent="0.35">
      <c r="A375" s="3"/>
      <c r="B375" s="11"/>
      <c r="C375" s="11"/>
      <c r="D375" s="31"/>
      <c r="E375" s="31"/>
      <c r="F375" s="31"/>
      <c r="G375" s="31"/>
      <c r="H375" s="11"/>
      <c r="I375" s="11"/>
      <c r="J375" s="3"/>
      <c r="K375" s="12"/>
      <c r="L375" s="12"/>
      <c r="M375" s="12"/>
      <c r="N375" s="1"/>
      <c r="O375" s="12"/>
      <c r="P375" s="12"/>
      <c r="Q375" s="12"/>
      <c r="R375" s="1"/>
      <c r="S375" s="3"/>
      <c r="T375" s="3"/>
      <c r="U375" s="15"/>
    </row>
    <row r="376" spans="1:21" x14ac:dyDescent="0.35">
      <c r="A376" s="3"/>
      <c r="B376" s="11"/>
      <c r="C376" s="11"/>
      <c r="D376" s="31"/>
      <c r="E376" s="31"/>
      <c r="F376" s="31"/>
      <c r="G376" s="31"/>
      <c r="H376" s="11"/>
      <c r="I376" s="11"/>
      <c r="J376" s="3"/>
      <c r="K376" s="12"/>
      <c r="L376" s="12"/>
      <c r="M376" s="12"/>
      <c r="N376" s="1"/>
      <c r="O376" s="12"/>
      <c r="P376" s="12"/>
      <c r="Q376" s="12"/>
      <c r="R376" s="1"/>
      <c r="S376" s="3"/>
      <c r="T376" s="3"/>
      <c r="U376" s="15"/>
    </row>
    <row r="377" spans="1:21" x14ac:dyDescent="0.35">
      <c r="A377" s="3"/>
      <c r="B377" s="11"/>
      <c r="C377" s="11"/>
      <c r="D377" s="31"/>
      <c r="E377" s="31"/>
      <c r="F377" s="31"/>
      <c r="G377" s="31"/>
      <c r="H377" s="11"/>
      <c r="I377" s="11"/>
      <c r="J377" s="3"/>
      <c r="K377" s="12"/>
      <c r="L377" s="12"/>
      <c r="M377" s="12"/>
      <c r="N377" s="1"/>
      <c r="O377" s="12"/>
      <c r="P377" s="12"/>
      <c r="Q377" s="12"/>
      <c r="R377" s="1"/>
      <c r="S377" s="3"/>
      <c r="T377" s="3"/>
      <c r="U377" s="15"/>
    </row>
    <row r="378" spans="1:21" x14ac:dyDescent="0.35">
      <c r="A378" s="3"/>
      <c r="B378" s="11"/>
      <c r="C378" s="11"/>
      <c r="D378" s="31"/>
      <c r="E378" s="31"/>
      <c r="F378" s="31"/>
      <c r="G378" s="31"/>
      <c r="H378" s="11"/>
      <c r="I378" s="11"/>
      <c r="J378" s="3"/>
      <c r="K378" s="12"/>
      <c r="L378" s="12"/>
      <c r="M378" s="12"/>
      <c r="N378" s="1"/>
      <c r="O378" s="12"/>
      <c r="P378" s="12"/>
      <c r="Q378" s="12"/>
      <c r="R378" s="1"/>
      <c r="S378" s="3"/>
      <c r="T378" s="3"/>
      <c r="U378" s="15"/>
    </row>
    <row r="379" spans="1:21" x14ac:dyDescent="0.35">
      <c r="A379" s="3"/>
      <c r="B379" s="11"/>
      <c r="C379" s="11"/>
      <c r="D379" s="31"/>
      <c r="E379" s="31"/>
      <c r="F379" s="31"/>
      <c r="G379" s="31"/>
      <c r="H379" s="11"/>
      <c r="I379" s="11"/>
      <c r="J379" s="3"/>
      <c r="K379" s="12"/>
      <c r="L379" s="12"/>
      <c r="M379" s="12"/>
      <c r="N379" s="1"/>
      <c r="O379" s="12"/>
      <c r="P379" s="12"/>
      <c r="Q379" s="12"/>
      <c r="R379" s="1"/>
      <c r="S379" s="3"/>
      <c r="T379" s="3"/>
      <c r="U379" s="15"/>
    </row>
    <row r="380" spans="1:21" x14ac:dyDescent="0.35">
      <c r="A380" s="3"/>
      <c r="B380" s="11"/>
      <c r="C380" s="11"/>
      <c r="D380" s="31"/>
      <c r="E380" s="31"/>
      <c r="F380" s="31"/>
      <c r="G380" s="31"/>
      <c r="H380" s="11"/>
      <c r="I380" s="11"/>
      <c r="J380" s="3"/>
      <c r="K380" s="12"/>
      <c r="L380" s="12"/>
      <c r="M380" s="12"/>
      <c r="N380" s="1"/>
      <c r="O380" s="12"/>
      <c r="P380" s="12"/>
      <c r="Q380" s="12"/>
      <c r="R380" s="1"/>
      <c r="S380" s="3"/>
      <c r="T380" s="3"/>
      <c r="U380" s="15"/>
    </row>
    <row r="381" spans="1:21" x14ac:dyDescent="0.35">
      <c r="A381" s="3"/>
      <c r="B381" s="11"/>
      <c r="C381" s="11"/>
      <c r="D381" s="31"/>
      <c r="E381" s="31"/>
      <c r="F381" s="31"/>
      <c r="G381" s="31"/>
      <c r="H381" s="11"/>
      <c r="I381" s="11"/>
      <c r="J381" s="3"/>
      <c r="K381" s="12"/>
      <c r="L381" s="12"/>
      <c r="M381" s="12"/>
      <c r="N381" s="1"/>
      <c r="O381" s="12"/>
      <c r="P381" s="12"/>
      <c r="Q381" s="12"/>
      <c r="R381" s="1"/>
      <c r="S381" s="3"/>
      <c r="T381" s="3"/>
      <c r="U381" s="15"/>
    </row>
    <row r="382" spans="1:21" x14ac:dyDescent="0.35">
      <c r="A382" s="3"/>
      <c r="B382" s="11"/>
      <c r="C382" s="11"/>
      <c r="D382" s="31"/>
      <c r="E382" s="31"/>
      <c r="F382" s="31"/>
      <c r="G382" s="31"/>
      <c r="H382" s="11"/>
      <c r="I382" s="11"/>
      <c r="J382" s="3"/>
      <c r="K382" s="12"/>
      <c r="L382" s="12"/>
      <c r="M382" s="12"/>
      <c r="N382" s="1"/>
      <c r="O382" s="12"/>
      <c r="P382" s="12"/>
      <c r="Q382" s="12"/>
      <c r="R382" s="1"/>
      <c r="S382" s="3"/>
      <c r="T382" s="3"/>
      <c r="U382" s="15"/>
    </row>
    <row r="383" spans="1:21" x14ac:dyDescent="0.35">
      <c r="A383" s="3"/>
      <c r="B383" s="11"/>
      <c r="C383" s="11"/>
      <c r="D383" s="31"/>
      <c r="E383" s="31"/>
      <c r="F383" s="31"/>
      <c r="G383" s="31"/>
      <c r="H383" s="11"/>
      <c r="I383" s="11"/>
      <c r="J383" s="3"/>
      <c r="K383" s="12"/>
      <c r="L383" s="12"/>
      <c r="M383" s="12"/>
      <c r="N383" s="1"/>
      <c r="O383" s="12"/>
      <c r="P383" s="12"/>
      <c r="Q383" s="12"/>
      <c r="R383" s="1"/>
      <c r="S383" s="3"/>
      <c r="T383" s="3"/>
      <c r="U383" s="15"/>
    </row>
    <row r="384" spans="1:21" x14ac:dyDescent="0.35">
      <c r="A384" s="3"/>
      <c r="B384" s="11"/>
      <c r="C384" s="11"/>
      <c r="D384" s="31"/>
      <c r="E384" s="31"/>
      <c r="F384" s="31"/>
      <c r="G384" s="31"/>
      <c r="H384" s="11"/>
      <c r="I384" s="11"/>
      <c r="J384" s="3"/>
      <c r="K384" s="12"/>
      <c r="L384" s="12"/>
      <c r="M384" s="12"/>
      <c r="N384" s="1"/>
      <c r="O384" s="12"/>
      <c r="P384" s="12"/>
      <c r="Q384" s="12"/>
      <c r="R384" s="1"/>
      <c r="S384" s="3"/>
      <c r="T384" s="3"/>
      <c r="U384" s="15"/>
    </row>
    <row r="385" spans="1:21" x14ac:dyDescent="0.35">
      <c r="A385" s="3"/>
      <c r="B385" s="11"/>
      <c r="C385" s="11"/>
      <c r="D385" s="31"/>
      <c r="E385" s="31"/>
      <c r="F385" s="31"/>
      <c r="G385" s="31"/>
      <c r="H385" s="11"/>
      <c r="I385" s="11"/>
      <c r="J385" s="3"/>
      <c r="K385" s="12"/>
      <c r="L385" s="12"/>
      <c r="M385" s="12"/>
      <c r="N385" s="1"/>
      <c r="O385" s="12"/>
      <c r="P385" s="12"/>
      <c r="Q385" s="12"/>
      <c r="R385" s="1"/>
      <c r="S385" s="3"/>
      <c r="T385" s="3"/>
      <c r="U385" s="15"/>
    </row>
    <row r="386" spans="1:21" x14ac:dyDescent="0.35">
      <c r="A386" s="3"/>
      <c r="B386" s="11"/>
      <c r="C386" s="11"/>
      <c r="D386" s="31"/>
      <c r="E386" s="31"/>
      <c r="F386" s="31"/>
      <c r="G386" s="31"/>
      <c r="H386" s="11"/>
      <c r="I386" s="11"/>
      <c r="J386" s="3"/>
      <c r="K386" s="12"/>
      <c r="L386" s="12"/>
      <c r="M386" s="12"/>
      <c r="N386" s="1"/>
      <c r="O386" s="12"/>
      <c r="P386" s="12"/>
      <c r="Q386" s="12"/>
      <c r="R386" s="1"/>
      <c r="S386" s="3"/>
      <c r="T386" s="3"/>
      <c r="U386" s="15"/>
    </row>
    <row r="387" spans="1:21" x14ac:dyDescent="0.35">
      <c r="A387" s="3"/>
      <c r="B387" s="11"/>
      <c r="C387" s="11"/>
      <c r="D387" s="31"/>
      <c r="E387" s="31"/>
      <c r="F387" s="31"/>
      <c r="G387" s="31"/>
      <c r="H387" s="11"/>
      <c r="I387" s="11"/>
      <c r="J387" s="3"/>
      <c r="K387" s="12"/>
      <c r="L387" s="12"/>
      <c r="M387" s="12"/>
      <c r="N387" s="1"/>
      <c r="O387" s="12"/>
      <c r="P387" s="12"/>
      <c r="Q387" s="12"/>
      <c r="R387" s="1"/>
      <c r="S387" s="3"/>
      <c r="T387" s="3"/>
      <c r="U387" s="15"/>
    </row>
    <row r="388" spans="1:21" x14ac:dyDescent="0.35">
      <c r="A388" s="3"/>
      <c r="B388" s="11"/>
      <c r="C388" s="11"/>
      <c r="D388" s="31"/>
      <c r="E388" s="31"/>
      <c r="F388" s="31"/>
      <c r="G388" s="31"/>
      <c r="H388" s="11"/>
      <c r="I388" s="11"/>
      <c r="J388" s="3"/>
      <c r="K388" s="12"/>
      <c r="L388" s="12"/>
      <c r="M388" s="12"/>
      <c r="N388" s="1"/>
      <c r="O388" s="12"/>
      <c r="P388" s="12"/>
      <c r="Q388" s="12"/>
      <c r="R388" s="1"/>
      <c r="S388" s="3"/>
      <c r="T388" s="3"/>
      <c r="U388" s="15"/>
    </row>
    <row r="389" spans="1:21" x14ac:dyDescent="0.35">
      <c r="A389" s="3"/>
      <c r="B389" s="11"/>
      <c r="C389" s="11"/>
      <c r="D389" s="31"/>
      <c r="E389" s="31"/>
      <c r="F389" s="31"/>
      <c r="G389" s="31"/>
      <c r="H389" s="11"/>
      <c r="I389" s="11"/>
      <c r="J389" s="3"/>
      <c r="K389" s="12"/>
      <c r="L389" s="12"/>
      <c r="M389" s="12"/>
      <c r="N389" s="1"/>
      <c r="O389" s="12"/>
      <c r="P389" s="12"/>
      <c r="Q389" s="12"/>
      <c r="R389" s="1"/>
      <c r="S389" s="3"/>
      <c r="T389" s="3"/>
      <c r="U389" s="15"/>
    </row>
    <row r="390" spans="1:21" x14ac:dyDescent="0.35">
      <c r="A390" s="3"/>
      <c r="B390" s="11"/>
      <c r="C390" s="11"/>
      <c r="D390" s="31"/>
      <c r="E390" s="31"/>
      <c r="F390" s="31"/>
      <c r="G390" s="31"/>
      <c r="H390" s="11"/>
      <c r="I390" s="11"/>
      <c r="J390" s="3"/>
      <c r="K390" s="12"/>
      <c r="L390" s="12"/>
      <c r="M390" s="12"/>
      <c r="N390" s="1"/>
      <c r="O390" s="12"/>
      <c r="P390" s="12"/>
      <c r="Q390" s="12"/>
      <c r="R390" s="1"/>
      <c r="S390" s="3"/>
      <c r="T390" s="3"/>
      <c r="U390" s="15"/>
    </row>
    <row r="391" spans="1:21" x14ac:dyDescent="0.35">
      <c r="A391" s="3"/>
      <c r="B391" s="11"/>
      <c r="C391" s="11"/>
      <c r="D391" s="31"/>
      <c r="E391" s="31"/>
      <c r="F391" s="31"/>
      <c r="G391" s="31"/>
      <c r="H391" s="11"/>
      <c r="I391" s="11"/>
      <c r="J391" s="3"/>
      <c r="K391" s="12"/>
      <c r="L391" s="12"/>
      <c r="M391" s="12"/>
      <c r="N391" s="1"/>
      <c r="O391" s="12"/>
      <c r="P391" s="12"/>
      <c r="Q391" s="12"/>
      <c r="R391" s="1"/>
      <c r="S391" s="3"/>
      <c r="T391" s="3"/>
      <c r="U391" s="15"/>
    </row>
    <row r="392" spans="1:21" x14ac:dyDescent="0.35">
      <c r="A392" s="3"/>
      <c r="B392" s="11"/>
      <c r="C392" s="11"/>
      <c r="D392" s="31"/>
      <c r="E392" s="31"/>
      <c r="F392" s="31"/>
      <c r="G392" s="31"/>
      <c r="H392" s="11"/>
      <c r="I392" s="11"/>
      <c r="J392" s="3"/>
      <c r="K392" s="12"/>
      <c r="L392" s="12"/>
      <c r="M392" s="12"/>
      <c r="N392" s="1"/>
      <c r="O392" s="12"/>
      <c r="P392" s="12"/>
      <c r="Q392" s="12"/>
      <c r="R392" s="1"/>
      <c r="S392" s="3"/>
      <c r="T392" s="3"/>
      <c r="U392" s="15"/>
    </row>
    <row r="393" spans="1:21" x14ac:dyDescent="0.35">
      <c r="A393" s="3"/>
      <c r="B393" s="11"/>
      <c r="C393" s="11"/>
      <c r="D393" s="31"/>
      <c r="E393" s="31"/>
      <c r="F393" s="31"/>
      <c r="G393" s="31"/>
      <c r="H393" s="11"/>
      <c r="I393" s="11"/>
      <c r="J393" s="3"/>
      <c r="K393" s="12"/>
      <c r="L393" s="12"/>
      <c r="M393" s="12"/>
      <c r="N393" s="1"/>
      <c r="O393" s="12"/>
      <c r="P393" s="12"/>
      <c r="Q393" s="12"/>
      <c r="R393" s="1"/>
      <c r="S393" s="3"/>
      <c r="T393" s="3"/>
      <c r="U393" s="15"/>
    </row>
    <row r="394" spans="1:21" x14ac:dyDescent="0.35">
      <c r="A394" s="3"/>
      <c r="B394" s="11"/>
      <c r="C394" s="11"/>
      <c r="D394" s="31"/>
      <c r="E394" s="31"/>
      <c r="F394" s="31"/>
      <c r="G394" s="31"/>
      <c r="H394" s="11"/>
      <c r="I394" s="11"/>
      <c r="J394" s="3"/>
      <c r="K394" s="12"/>
      <c r="L394" s="12"/>
      <c r="M394" s="12"/>
      <c r="N394" s="1"/>
      <c r="O394" s="12"/>
      <c r="P394" s="12"/>
      <c r="Q394" s="12"/>
      <c r="R394" s="1"/>
      <c r="S394" s="3"/>
      <c r="T394" s="3"/>
      <c r="U394" s="15"/>
    </row>
    <row r="395" spans="1:21" x14ac:dyDescent="0.35">
      <c r="A395" s="3"/>
      <c r="B395" s="11"/>
      <c r="C395" s="11"/>
      <c r="D395" s="31"/>
      <c r="E395" s="31"/>
      <c r="F395" s="31"/>
      <c r="G395" s="31"/>
      <c r="H395" s="11"/>
      <c r="I395" s="11"/>
      <c r="J395" s="3"/>
      <c r="K395" s="12"/>
      <c r="L395" s="12"/>
      <c r="M395" s="12"/>
      <c r="N395" s="1"/>
      <c r="O395" s="12"/>
      <c r="P395" s="12"/>
      <c r="Q395" s="12"/>
      <c r="R395" s="1"/>
      <c r="S395" s="3"/>
      <c r="T395" s="3"/>
      <c r="U395" s="15"/>
    </row>
    <row r="396" spans="1:21" x14ac:dyDescent="0.35">
      <c r="A396" s="3"/>
      <c r="B396" s="11"/>
      <c r="C396" s="11"/>
      <c r="D396" s="31"/>
      <c r="E396" s="31"/>
      <c r="F396" s="31"/>
      <c r="G396" s="31"/>
      <c r="H396" s="11"/>
      <c r="I396" s="11"/>
      <c r="J396" s="3"/>
      <c r="K396" s="12"/>
      <c r="L396" s="12"/>
      <c r="M396" s="12"/>
      <c r="N396" s="1"/>
      <c r="O396" s="12"/>
      <c r="P396" s="12"/>
      <c r="Q396" s="12"/>
      <c r="R396" s="1"/>
      <c r="S396" s="3"/>
      <c r="T396" s="3"/>
      <c r="U396" s="15"/>
    </row>
    <row r="397" spans="1:21" x14ac:dyDescent="0.35">
      <c r="A397" s="3"/>
      <c r="B397" s="11"/>
      <c r="C397" s="11"/>
      <c r="D397" s="31"/>
      <c r="E397" s="31"/>
      <c r="F397" s="31"/>
      <c r="G397" s="31"/>
      <c r="H397" s="11"/>
      <c r="I397" s="11"/>
      <c r="J397" s="3"/>
      <c r="K397" s="12"/>
      <c r="L397" s="12"/>
      <c r="M397" s="12"/>
      <c r="N397" s="1"/>
      <c r="O397" s="12"/>
      <c r="P397" s="12"/>
      <c r="Q397" s="12"/>
      <c r="R397" s="1"/>
      <c r="S397" s="3"/>
      <c r="T397" s="3"/>
      <c r="U397" s="15"/>
    </row>
    <row r="398" spans="1:21" x14ac:dyDescent="0.35">
      <c r="A398" s="3"/>
      <c r="B398" s="11"/>
      <c r="C398" s="11"/>
      <c r="D398" s="31"/>
      <c r="E398" s="31"/>
      <c r="F398" s="31"/>
      <c r="G398" s="31"/>
      <c r="H398" s="11"/>
      <c r="I398" s="11"/>
      <c r="J398" s="3"/>
      <c r="K398" s="12"/>
      <c r="L398" s="12"/>
      <c r="M398" s="12"/>
      <c r="N398" s="1"/>
      <c r="O398" s="12"/>
      <c r="P398" s="12"/>
      <c r="Q398" s="12"/>
      <c r="R398" s="1"/>
      <c r="S398" s="3"/>
      <c r="T398" s="3"/>
      <c r="U398" s="15"/>
    </row>
    <row r="399" spans="1:21" x14ac:dyDescent="0.35">
      <c r="A399" s="3"/>
      <c r="B399" s="11"/>
      <c r="C399" s="11"/>
      <c r="D399" s="31"/>
      <c r="E399" s="31"/>
      <c r="F399" s="31"/>
      <c r="G399" s="31"/>
      <c r="H399" s="11"/>
      <c r="I399" s="11"/>
      <c r="J399" s="3"/>
      <c r="K399" s="12"/>
      <c r="L399" s="12"/>
      <c r="M399" s="12"/>
      <c r="N399" s="1"/>
      <c r="O399" s="12"/>
      <c r="P399" s="12"/>
      <c r="Q399" s="12"/>
      <c r="R399" s="1"/>
      <c r="S399" s="3"/>
      <c r="T399" s="3"/>
      <c r="U399" s="15"/>
    </row>
    <row r="400" spans="1:21" x14ac:dyDescent="0.35">
      <c r="A400" s="3"/>
      <c r="B400" s="11"/>
      <c r="C400" s="11"/>
      <c r="D400" s="31"/>
      <c r="E400" s="31"/>
      <c r="F400" s="31"/>
      <c r="G400" s="31"/>
      <c r="H400" s="11"/>
      <c r="I400" s="11"/>
      <c r="J400" s="3"/>
      <c r="K400" s="12"/>
      <c r="L400" s="12"/>
      <c r="M400" s="12"/>
      <c r="N400" s="1"/>
      <c r="O400" s="12"/>
      <c r="P400" s="12"/>
      <c r="Q400" s="12"/>
      <c r="R400" s="1"/>
      <c r="S400" s="3"/>
      <c r="T400" s="3"/>
      <c r="U400" s="15"/>
    </row>
    <row r="401" spans="1:21" x14ac:dyDescent="0.35">
      <c r="A401" s="3"/>
      <c r="B401" s="11"/>
      <c r="C401" s="11"/>
      <c r="D401" s="31"/>
      <c r="E401" s="31"/>
      <c r="F401" s="31"/>
      <c r="G401" s="31"/>
      <c r="H401" s="11"/>
      <c r="I401" s="11"/>
      <c r="J401" s="3"/>
      <c r="K401" s="12"/>
      <c r="L401" s="12"/>
      <c r="M401" s="12"/>
      <c r="N401" s="1"/>
      <c r="O401" s="12"/>
      <c r="P401" s="12"/>
      <c r="Q401" s="12"/>
      <c r="R401" s="1"/>
      <c r="S401" s="3"/>
      <c r="T401" s="3"/>
      <c r="U401" s="15"/>
    </row>
    <row r="402" spans="1:21" x14ac:dyDescent="0.35">
      <c r="A402" s="3"/>
      <c r="B402" s="11"/>
      <c r="C402" s="11"/>
      <c r="D402" s="31"/>
      <c r="E402" s="31"/>
      <c r="F402" s="31"/>
      <c r="G402" s="31"/>
      <c r="H402" s="11"/>
      <c r="I402" s="11"/>
      <c r="J402" s="3"/>
      <c r="K402" s="12"/>
      <c r="L402" s="12"/>
      <c r="M402" s="12"/>
      <c r="N402" s="1"/>
      <c r="O402" s="12"/>
      <c r="P402" s="12"/>
      <c r="Q402" s="12"/>
      <c r="R402" s="1"/>
      <c r="S402" s="3"/>
      <c r="T402" s="3"/>
      <c r="U402" s="15"/>
    </row>
    <row r="403" spans="1:21" x14ac:dyDescent="0.35">
      <c r="A403" s="3"/>
      <c r="B403" s="11"/>
      <c r="C403" s="11"/>
      <c r="D403" s="31"/>
      <c r="E403" s="31"/>
      <c r="F403" s="31"/>
      <c r="G403" s="31"/>
      <c r="H403" s="11"/>
      <c r="I403" s="11"/>
      <c r="J403" s="3"/>
      <c r="K403" s="12"/>
      <c r="L403" s="12"/>
      <c r="M403" s="12"/>
      <c r="N403" s="1"/>
      <c r="O403" s="12"/>
      <c r="P403" s="12"/>
      <c r="Q403" s="12"/>
      <c r="R403" s="1"/>
      <c r="S403" s="3"/>
      <c r="T403" s="3"/>
      <c r="U403" s="15"/>
    </row>
    <row r="404" spans="1:21" x14ac:dyDescent="0.35">
      <c r="A404" s="3"/>
      <c r="B404" s="11"/>
      <c r="C404" s="11"/>
      <c r="D404" s="31"/>
      <c r="E404" s="31"/>
      <c r="F404" s="31"/>
      <c r="G404" s="31"/>
      <c r="H404" s="11"/>
      <c r="I404" s="11"/>
      <c r="J404" s="3"/>
      <c r="K404" s="12"/>
      <c r="L404" s="12"/>
      <c r="M404" s="12"/>
      <c r="N404" s="1"/>
      <c r="O404" s="12"/>
      <c r="P404" s="12"/>
      <c r="Q404" s="12"/>
      <c r="R404" s="1"/>
      <c r="S404" s="3"/>
      <c r="T404" s="3"/>
      <c r="U404" s="15"/>
    </row>
    <row r="405" spans="1:21" x14ac:dyDescent="0.35">
      <c r="A405" s="3"/>
      <c r="B405" s="11"/>
      <c r="C405" s="11"/>
      <c r="D405" s="31"/>
      <c r="E405" s="31"/>
      <c r="F405" s="31"/>
      <c r="G405" s="31"/>
      <c r="H405" s="11"/>
      <c r="I405" s="11"/>
      <c r="J405" s="3"/>
      <c r="K405" s="12"/>
      <c r="L405" s="12"/>
      <c r="M405" s="12"/>
      <c r="N405" s="1"/>
      <c r="O405" s="12"/>
      <c r="P405" s="12"/>
      <c r="Q405" s="12"/>
      <c r="R405" s="1"/>
      <c r="S405" s="3"/>
      <c r="T405" s="3"/>
      <c r="U405" s="15"/>
    </row>
    <row r="406" spans="1:21" x14ac:dyDescent="0.35">
      <c r="A406" s="3"/>
      <c r="B406" s="11"/>
      <c r="C406" s="11"/>
      <c r="D406" s="31"/>
      <c r="E406" s="31"/>
      <c r="F406" s="31"/>
      <c r="G406" s="31"/>
      <c r="H406" s="11"/>
      <c r="I406" s="11"/>
      <c r="J406" s="3"/>
      <c r="K406" s="12"/>
      <c r="L406" s="12"/>
      <c r="M406" s="12"/>
      <c r="N406" s="1"/>
      <c r="O406" s="12"/>
      <c r="P406" s="12"/>
      <c r="Q406" s="12"/>
      <c r="R406" s="1"/>
      <c r="S406" s="3"/>
      <c r="T406" s="3"/>
      <c r="U406" s="15"/>
    </row>
    <row r="407" spans="1:21" x14ac:dyDescent="0.35">
      <c r="A407" s="3"/>
      <c r="B407" s="11"/>
      <c r="C407" s="11"/>
      <c r="D407" s="31"/>
      <c r="E407" s="31"/>
      <c r="F407" s="31"/>
      <c r="G407" s="31"/>
      <c r="H407" s="11"/>
      <c r="I407" s="11"/>
      <c r="J407" s="3"/>
      <c r="K407" s="12"/>
      <c r="L407" s="12"/>
      <c r="M407" s="12"/>
      <c r="N407" s="1"/>
      <c r="O407" s="12"/>
      <c r="P407" s="12"/>
      <c r="Q407" s="12"/>
      <c r="R407" s="1"/>
      <c r="S407" s="3"/>
      <c r="T407" s="3"/>
      <c r="U407" s="15"/>
    </row>
    <row r="408" spans="1:21" x14ac:dyDescent="0.35">
      <c r="A408" s="3"/>
      <c r="B408" s="11"/>
      <c r="C408" s="11"/>
      <c r="D408" s="31"/>
      <c r="E408" s="31"/>
      <c r="F408" s="31"/>
      <c r="G408" s="31"/>
      <c r="H408" s="11"/>
      <c r="I408" s="11"/>
      <c r="J408" s="3"/>
      <c r="K408" s="12"/>
      <c r="L408" s="12"/>
      <c r="M408" s="12"/>
      <c r="N408" s="1"/>
      <c r="O408" s="12"/>
      <c r="P408" s="12"/>
      <c r="Q408" s="12"/>
      <c r="R408" s="1"/>
      <c r="S408" s="3"/>
      <c r="T408" s="3"/>
      <c r="U408" s="15"/>
    </row>
    <row r="409" spans="1:21" x14ac:dyDescent="0.35">
      <c r="A409" s="3"/>
      <c r="B409" s="11"/>
      <c r="C409" s="11"/>
      <c r="D409" s="31"/>
      <c r="E409" s="31"/>
      <c r="F409" s="31"/>
      <c r="G409" s="31"/>
      <c r="H409" s="11"/>
      <c r="I409" s="11"/>
      <c r="J409" s="3"/>
      <c r="K409" s="12"/>
      <c r="L409" s="12"/>
      <c r="M409" s="12"/>
      <c r="N409" s="1"/>
      <c r="O409" s="12"/>
      <c r="P409" s="12"/>
      <c r="Q409" s="12"/>
      <c r="R409" s="1"/>
      <c r="S409" s="3"/>
      <c r="T409" s="3"/>
      <c r="U409" s="15"/>
    </row>
    <row r="410" spans="1:21" x14ac:dyDescent="0.35">
      <c r="A410" s="3"/>
      <c r="B410" s="11"/>
      <c r="C410" s="11"/>
      <c r="D410" s="31"/>
      <c r="E410" s="31"/>
      <c r="F410" s="31"/>
      <c r="G410" s="31"/>
      <c r="H410" s="11"/>
      <c r="I410" s="11"/>
      <c r="J410" s="3"/>
      <c r="K410" s="12"/>
      <c r="L410" s="12"/>
      <c r="M410" s="12"/>
      <c r="N410" s="1"/>
      <c r="O410" s="12"/>
      <c r="P410" s="12"/>
      <c r="Q410" s="12"/>
      <c r="R410" s="1"/>
      <c r="S410" s="3"/>
      <c r="T410" s="3"/>
      <c r="U410" s="15"/>
    </row>
    <row r="411" spans="1:21" x14ac:dyDescent="0.35">
      <c r="A411" s="3"/>
      <c r="B411" s="11"/>
      <c r="C411" s="11"/>
      <c r="D411" s="31"/>
      <c r="E411" s="31"/>
      <c r="F411" s="31"/>
      <c r="G411" s="31"/>
      <c r="H411" s="11"/>
      <c r="I411" s="11"/>
      <c r="J411" s="3"/>
      <c r="K411" s="12"/>
      <c r="L411" s="12"/>
      <c r="M411" s="12"/>
      <c r="N411" s="1"/>
      <c r="O411" s="12"/>
      <c r="P411" s="12"/>
      <c r="Q411" s="12"/>
      <c r="R411" s="1"/>
      <c r="S411" s="3"/>
      <c r="T411" s="3"/>
      <c r="U411" s="15"/>
    </row>
    <row r="412" spans="1:21" x14ac:dyDescent="0.35">
      <c r="A412" s="3"/>
      <c r="B412" s="11"/>
      <c r="C412" s="11"/>
      <c r="D412" s="31"/>
      <c r="E412" s="31"/>
      <c r="F412" s="31"/>
      <c r="G412" s="31"/>
      <c r="H412" s="11"/>
      <c r="I412" s="11"/>
      <c r="J412" s="3"/>
      <c r="K412" s="12"/>
      <c r="L412" s="12"/>
      <c r="M412" s="12"/>
      <c r="N412" s="1"/>
      <c r="O412" s="12"/>
      <c r="P412" s="12"/>
      <c r="Q412" s="12"/>
      <c r="R412" s="1"/>
      <c r="S412" s="3"/>
      <c r="T412" s="3"/>
      <c r="U412" s="15"/>
    </row>
    <row r="413" spans="1:21" x14ac:dyDescent="0.35">
      <c r="A413" s="3"/>
      <c r="B413" s="11"/>
      <c r="C413" s="11"/>
      <c r="D413" s="31"/>
      <c r="E413" s="31"/>
      <c r="F413" s="31"/>
      <c r="G413" s="31"/>
      <c r="H413" s="11"/>
      <c r="I413" s="11"/>
      <c r="J413" s="3"/>
      <c r="K413" s="12"/>
      <c r="L413" s="12"/>
      <c r="M413" s="12"/>
      <c r="N413" s="1"/>
      <c r="O413" s="12"/>
      <c r="P413" s="12"/>
      <c r="Q413" s="12"/>
      <c r="R413" s="1"/>
      <c r="S413" s="3"/>
      <c r="T413" s="3"/>
      <c r="U413" s="15"/>
    </row>
    <row r="414" spans="1:21" x14ac:dyDescent="0.35">
      <c r="A414" s="3"/>
      <c r="B414" s="11"/>
      <c r="C414" s="11"/>
      <c r="D414" s="31"/>
      <c r="E414" s="31"/>
      <c r="F414" s="31"/>
      <c r="G414" s="31"/>
      <c r="H414" s="11"/>
      <c r="I414" s="11"/>
      <c r="J414" s="3"/>
      <c r="K414" s="12"/>
      <c r="L414" s="12"/>
      <c r="M414" s="12"/>
      <c r="N414" s="1"/>
      <c r="O414" s="12"/>
      <c r="P414" s="12"/>
      <c r="Q414" s="12"/>
      <c r="R414" s="1"/>
      <c r="S414" s="3"/>
      <c r="T414" s="3"/>
      <c r="U414" s="15"/>
    </row>
    <row r="415" spans="1:21" x14ac:dyDescent="0.35">
      <c r="A415" s="3"/>
      <c r="B415" s="11"/>
      <c r="C415" s="11"/>
      <c r="D415" s="31"/>
      <c r="E415" s="31"/>
      <c r="F415" s="31"/>
      <c r="G415" s="31"/>
      <c r="H415" s="11"/>
      <c r="I415" s="11"/>
      <c r="J415" s="3"/>
      <c r="K415" s="12"/>
      <c r="L415" s="12"/>
      <c r="M415" s="12"/>
      <c r="N415" s="1"/>
      <c r="O415" s="12"/>
      <c r="P415" s="12"/>
      <c r="Q415" s="12"/>
      <c r="R415" s="1"/>
      <c r="S415" s="3"/>
      <c r="T415" s="3"/>
      <c r="U415" s="15"/>
    </row>
    <row r="416" spans="1:21" x14ac:dyDescent="0.35">
      <c r="A416" s="3"/>
      <c r="B416" s="11"/>
      <c r="C416" s="11"/>
      <c r="D416" s="31"/>
      <c r="E416" s="31"/>
      <c r="F416" s="31"/>
      <c r="G416" s="31"/>
      <c r="H416" s="11"/>
      <c r="I416" s="11"/>
      <c r="J416" s="3"/>
      <c r="K416" s="12"/>
      <c r="L416" s="12"/>
      <c r="M416" s="12"/>
      <c r="N416" s="1"/>
      <c r="O416" s="12"/>
      <c r="P416" s="12"/>
      <c r="Q416" s="12"/>
      <c r="R416" s="1"/>
      <c r="S416" s="3"/>
      <c r="T416" s="3"/>
      <c r="U416" s="15"/>
    </row>
    <row r="417" spans="1:21" x14ac:dyDescent="0.35">
      <c r="A417" s="3"/>
      <c r="B417" s="11"/>
      <c r="C417" s="11"/>
      <c r="D417" s="31"/>
      <c r="E417" s="31"/>
      <c r="F417" s="31"/>
      <c r="G417" s="31"/>
      <c r="H417" s="11"/>
      <c r="I417" s="11"/>
      <c r="J417" s="3"/>
      <c r="K417" s="12"/>
      <c r="L417" s="12"/>
      <c r="M417" s="12"/>
      <c r="N417" s="1"/>
      <c r="O417" s="12"/>
      <c r="P417" s="12"/>
      <c r="Q417" s="12"/>
      <c r="R417" s="1"/>
      <c r="S417" s="3"/>
      <c r="T417" s="3"/>
      <c r="U417" s="15"/>
    </row>
    <row r="418" spans="1:21" x14ac:dyDescent="0.35">
      <c r="A418" s="3"/>
      <c r="B418" s="11"/>
      <c r="C418" s="11"/>
      <c r="D418" s="31"/>
      <c r="E418" s="31"/>
      <c r="F418" s="31"/>
      <c r="G418" s="31"/>
      <c r="H418" s="11"/>
      <c r="I418" s="11"/>
      <c r="J418" s="3"/>
      <c r="K418" s="12"/>
      <c r="L418" s="12"/>
      <c r="M418" s="12"/>
      <c r="N418" s="1"/>
      <c r="O418" s="12"/>
      <c r="P418" s="12"/>
      <c r="Q418" s="12"/>
      <c r="R418" s="1"/>
      <c r="S418" s="3"/>
      <c r="T418" s="3"/>
      <c r="U418" s="15"/>
    </row>
    <row r="419" spans="1:21" x14ac:dyDescent="0.35">
      <c r="A419" s="3"/>
      <c r="B419" s="11"/>
      <c r="C419" s="11"/>
      <c r="D419" s="31"/>
      <c r="E419" s="31"/>
      <c r="F419" s="31"/>
      <c r="G419" s="31"/>
      <c r="H419" s="11"/>
      <c r="I419" s="11"/>
      <c r="J419" s="3"/>
      <c r="K419" s="12"/>
      <c r="L419" s="12"/>
      <c r="M419" s="12"/>
      <c r="N419" s="1"/>
      <c r="O419" s="12"/>
      <c r="P419" s="12"/>
      <c r="Q419" s="12"/>
      <c r="R419" s="1"/>
      <c r="S419" s="3"/>
      <c r="T419" s="3"/>
      <c r="U419" s="15"/>
    </row>
    <row r="420" spans="1:21" x14ac:dyDescent="0.35">
      <c r="A420" s="3"/>
      <c r="B420" s="11"/>
      <c r="C420" s="11"/>
      <c r="D420" s="31"/>
      <c r="E420" s="31"/>
      <c r="F420" s="31"/>
      <c r="G420" s="31"/>
      <c r="H420" s="11"/>
      <c r="I420" s="11"/>
      <c r="J420" s="3"/>
      <c r="K420" s="12"/>
      <c r="L420" s="12"/>
      <c r="M420" s="12"/>
      <c r="N420" s="1"/>
      <c r="O420" s="12"/>
      <c r="P420" s="12"/>
      <c r="Q420" s="12"/>
      <c r="R420" s="1"/>
      <c r="S420" s="3"/>
      <c r="T420" s="3"/>
      <c r="U420" s="15"/>
    </row>
    <row r="421" spans="1:21" x14ac:dyDescent="0.35">
      <c r="A421" s="3"/>
      <c r="B421" s="11"/>
      <c r="C421" s="11"/>
      <c r="D421" s="31"/>
      <c r="E421" s="31"/>
      <c r="F421" s="31"/>
      <c r="G421" s="31"/>
      <c r="H421" s="11"/>
      <c r="I421" s="11"/>
      <c r="J421" s="3"/>
      <c r="K421" s="12"/>
      <c r="L421" s="12"/>
      <c r="M421" s="12"/>
      <c r="N421" s="1"/>
      <c r="O421" s="12"/>
      <c r="P421" s="12"/>
      <c r="Q421" s="12"/>
      <c r="R421" s="1"/>
      <c r="S421" s="3"/>
      <c r="T421" s="3"/>
      <c r="U421" s="15"/>
    </row>
    <row r="422" spans="1:21" x14ac:dyDescent="0.35">
      <c r="A422" s="3"/>
      <c r="B422" s="11"/>
      <c r="C422" s="11"/>
      <c r="D422" s="31"/>
      <c r="E422" s="31"/>
      <c r="F422" s="31"/>
      <c r="G422" s="31"/>
      <c r="H422" s="11"/>
      <c r="I422" s="11"/>
      <c r="J422" s="3"/>
      <c r="K422" s="12"/>
      <c r="L422" s="12"/>
      <c r="M422" s="12"/>
      <c r="N422" s="1"/>
      <c r="O422" s="12"/>
      <c r="P422" s="12"/>
      <c r="Q422" s="12"/>
      <c r="R422" s="1"/>
      <c r="S422" s="3"/>
      <c r="T422" s="3"/>
      <c r="U422" s="15"/>
    </row>
    <row r="423" spans="1:21" x14ac:dyDescent="0.35">
      <c r="A423" s="3"/>
      <c r="B423" s="11"/>
      <c r="C423" s="11"/>
      <c r="D423" s="31"/>
      <c r="E423" s="31"/>
      <c r="F423" s="31"/>
      <c r="G423" s="31"/>
      <c r="H423" s="11"/>
      <c r="I423" s="11"/>
      <c r="J423" s="3"/>
      <c r="K423" s="12"/>
      <c r="L423" s="12"/>
      <c r="M423" s="12"/>
      <c r="N423" s="1"/>
      <c r="O423" s="12"/>
      <c r="P423" s="12"/>
      <c r="Q423" s="12"/>
      <c r="R423" s="1"/>
      <c r="S423" s="3"/>
      <c r="T423" s="3"/>
      <c r="U423" s="15"/>
    </row>
    <row r="424" spans="1:21" x14ac:dyDescent="0.35">
      <c r="A424" s="3"/>
      <c r="B424" s="11"/>
      <c r="C424" s="11"/>
      <c r="D424" s="31"/>
      <c r="E424" s="31"/>
      <c r="F424" s="31"/>
      <c r="G424" s="31"/>
      <c r="H424" s="11"/>
      <c r="I424" s="11"/>
      <c r="J424" s="3"/>
      <c r="K424" s="12"/>
      <c r="L424" s="12"/>
      <c r="M424" s="12"/>
      <c r="N424" s="1"/>
      <c r="O424" s="12"/>
      <c r="P424" s="12"/>
      <c r="Q424" s="12"/>
      <c r="R424" s="1"/>
      <c r="S424" s="3"/>
      <c r="T424" s="3"/>
      <c r="U424" s="15"/>
    </row>
    <row r="425" spans="1:21" x14ac:dyDescent="0.35">
      <c r="A425" s="3"/>
      <c r="B425" s="11"/>
      <c r="C425" s="11"/>
      <c r="D425" s="31"/>
      <c r="E425" s="31"/>
      <c r="F425" s="31"/>
      <c r="G425" s="31"/>
      <c r="H425" s="11"/>
      <c r="I425" s="11"/>
      <c r="J425" s="3"/>
      <c r="K425" s="12"/>
      <c r="L425" s="12"/>
      <c r="M425" s="12"/>
      <c r="N425" s="1"/>
      <c r="O425" s="12"/>
      <c r="P425" s="12"/>
      <c r="Q425" s="12"/>
      <c r="R425" s="1"/>
      <c r="S425" s="3"/>
      <c r="T425" s="3"/>
      <c r="U425" s="15"/>
    </row>
    <row r="426" spans="1:21" x14ac:dyDescent="0.35">
      <c r="A426" s="3"/>
      <c r="B426" s="11"/>
      <c r="C426" s="11"/>
      <c r="D426" s="31"/>
      <c r="E426" s="31"/>
      <c r="F426" s="31"/>
      <c r="G426" s="31"/>
      <c r="H426" s="11"/>
      <c r="I426" s="11"/>
      <c r="J426" s="3"/>
      <c r="K426" s="12"/>
      <c r="L426" s="12"/>
      <c r="M426" s="12"/>
      <c r="N426" s="1"/>
      <c r="O426" s="12"/>
      <c r="P426" s="12"/>
      <c r="Q426" s="12"/>
      <c r="R426" s="1"/>
      <c r="S426" s="3"/>
      <c r="T426" s="3"/>
      <c r="U426" s="15"/>
    </row>
    <row r="427" spans="1:21" x14ac:dyDescent="0.35">
      <c r="A427" s="3"/>
      <c r="B427" s="11"/>
      <c r="C427" s="11"/>
      <c r="D427" s="31"/>
      <c r="E427" s="31"/>
      <c r="F427" s="31"/>
      <c r="G427" s="31"/>
      <c r="H427" s="11"/>
      <c r="I427" s="11"/>
      <c r="J427" s="3"/>
      <c r="K427" s="12"/>
      <c r="L427" s="12"/>
      <c r="M427" s="12"/>
      <c r="N427" s="1"/>
      <c r="O427" s="12"/>
      <c r="P427" s="12"/>
      <c r="Q427" s="12"/>
      <c r="R427" s="1"/>
      <c r="S427" s="3"/>
      <c r="T427" s="3"/>
      <c r="U427" s="15"/>
    </row>
    <row r="428" spans="1:21" x14ac:dyDescent="0.35">
      <c r="A428" s="3"/>
      <c r="B428" s="11"/>
      <c r="C428" s="11"/>
      <c r="D428" s="31"/>
      <c r="E428" s="31"/>
      <c r="F428" s="31"/>
      <c r="G428" s="31"/>
      <c r="H428" s="11"/>
      <c r="I428" s="11"/>
      <c r="J428" s="3"/>
      <c r="K428" s="12"/>
      <c r="L428" s="12"/>
      <c r="M428" s="12"/>
      <c r="N428" s="1"/>
      <c r="O428" s="12"/>
      <c r="P428" s="12"/>
      <c r="Q428" s="12"/>
      <c r="R428" s="1"/>
      <c r="S428" s="3"/>
      <c r="T428" s="3"/>
      <c r="U428" s="15"/>
    </row>
    <row r="429" spans="1:21" x14ac:dyDescent="0.35">
      <c r="A429" s="3"/>
      <c r="B429" s="11"/>
      <c r="C429" s="11"/>
      <c r="D429" s="31"/>
      <c r="E429" s="31"/>
      <c r="F429" s="31"/>
      <c r="G429" s="31"/>
      <c r="H429" s="11"/>
      <c r="I429" s="11"/>
      <c r="J429" s="3"/>
      <c r="K429" s="12"/>
      <c r="L429" s="12"/>
      <c r="M429" s="12"/>
      <c r="N429" s="1"/>
      <c r="O429" s="12"/>
      <c r="P429" s="12"/>
      <c r="Q429" s="12"/>
      <c r="R429" s="1"/>
      <c r="S429" s="3"/>
      <c r="T429" s="3"/>
      <c r="U429" s="15"/>
    </row>
    <row r="430" spans="1:21" x14ac:dyDescent="0.35">
      <c r="A430" s="3"/>
      <c r="B430" s="11"/>
      <c r="C430" s="11"/>
      <c r="D430" s="31"/>
      <c r="E430" s="31"/>
      <c r="F430" s="31"/>
      <c r="G430" s="31"/>
      <c r="H430" s="11"/>
      <c r="I430" s="11"/>
      <c r="J430" s="3"/>
      <c r="K430" s="12"/>
      <c r="L430" s="12"/>
      <c r="M430" s="12"/>
      <c r="N430" s="1"/>
      <c r="O430" s="12"/>
      <c r="P430" s="12"/>
      <c r="Q430" s="12"/>
      <c r="R430" s="1"/>
      <c r="S430" s="3"/>
      <c r="T430" s="3"/>
      <c r="U430" s="15"/>
    </row>
    <row r="431" spans="1:21" x14ac:dyDescent="0.35">
      <c r="A431" s="3"/>
      <c r="B431" s="11"/>
      <c r="C431" s="11"/>
      <c r="D431" s="31"/>
      <c r="E431" s="31"/>
      <c r="F431" s="31"/>
      <c r="G431" s="31"/>
      <c r="H431" s="11"/>
      <c r="I431" s="11"/>
      <c r="J431" s="3"/>
      <c r="K431" s="12"/>
      <c r="L431" s="12"/>
      <c r="M431" s="12"/>
      <c r="N431" s="1"/>
      <c r="O431" s="12"/>
      <c r="P431" s="12"/>
      <c r="Q431" s="12"/>
      <c r="R431" s="1"/>
      <c r="S431" s="3"/>
      <c r="T431" s="3"/>
      <c r="U431" s="15"/>
    </row>
    <row r="432" spans="1:21" x14ac:dyDescent="0.35">
      <c r="A432" s="3"/>
      <c r="B432" s="11"/>
      <c r="C432" s="11"/>
      <c r="D432" s="31"/>
      <c r="E432" s="31"/>
      <c r="F432" s="31"/>
      <c r="G432" s="31"/>
      <c r="H432" s="11"/>
      <c r="I432" s="11"/>
      <c r="J432" s="3"/>
      <c r="K432" s="12"/>
      <c r="L432" s="12"/>
      <c r="M432" s="12"/>
      <c r="N432" s="1"/>
      <c r="O432" s="12"/>
      <c r="P432" s="12"/>
      <c r="Q432" s="12"/>
      <c r="R432" s="1"/>
      <c r="S432" s="3"/>
      <c r="T432" s="3"/>
      <c r="U432" s="15"/>
    </row>
    <row r="433" spans="1:21" x14ac:dyDescent="0.35">
      <c r="A433" s="3"/>
      <c r="B433" s="11"/>
      <c r="C433" s="11"/>
      <c r="D433" s="31"/>
      <c r="E433" s="31"/>
      <c r="F433" s="31"/>
      <c r="G433" s="31"/>
      <c r="H433" s="11"/>
      <c r="I433" s="11"/>
      <c r="J433" s="3"/>
      <c r="K433" s="12"/>
      <c r="L433" s="12"/>
      <c r="M433" s="12"/>
      <c r="N433" s="1"/>
      <c r="O433" s="12"/>
      <c r="P433" s="12"/>
      <c r="Q433" s="12"/>
      <c r="R433" s="1"/>
      <c r="S433" s="3"/>
      <c r="T433" s="3"/>
      <c r="U433" s="15"/>
    </row>
    <row r="434" spans="1:21" x14ac:dyDescent="0.35">
      <c r="A434" s="3"/>
      <c r="B434" s="11"/>
      <c r="C434" s="11"/>
      <c r="D434" s="31"/>
      <c r="E434" s="31"/>
      <c r="F434" s="31"/>
      <c r="G434" s="31"/>
      <c r="H434" s="11"/>
      <c r="I434" s="11"/>
      <c r="J434" s="3"/>
      <c r="K434" s="12"/>
      <c r="L434" s="12"/>
      <c r="M434" s="12"/>
      <c r="N434" s="1"/>
      <c r="O434" s="12"/>
      <c r="P434" s="12"/>
      <c r="Q434" s="12"/>
      <c r="R434" s="1"/>
      <c r="S434" s="3"/>
      <c r="T434" s="3"/>
      <c r="U434" s="15"/>
    </row>
    <row r="435" spans="1:21" x14ac:dyDescent="0.35">
      <c r="A435" s="3"/>
      <c r="B435" s="11"/>
      <c r="C435" s="11"/>
      <c r="D435" s="31"/>
      <c r="E435" s="31"/>
      <c r="F435" s="31"/>
      <c r="G435" s="31"/>
      <c r="H435" s="11"/>
      <c r="I435" s="11"/>
      <c r="J435" s="3"/>
      <c r="K435" s="12"/>
      <c r="L435" s="12"/>
      <c r="M435" s="12"/>
      <c r="N435" s="1"/>
      <c r="O435" s="12"/>
      <c r="P435" s="12"/>
      <c r="Q435" s="12"/>
      <c r="R435" s="1"/>
      <c r="S435" s="3"/>
      <c r="T435" s="3"/>
      <c r="U435" s="15"/>
    </row>
    <row r="436" spans="1:21" x14ac:dyDescent="0.35">
      <c r="A436" s="3"/>
      <c r="B436" s="11"/>
      <c r="C436" s="11"/>
      <c r="D436" s="31"/>
      <c r="E436" s="31"/>
      <c r="F436" s="31"/>
      <c r="G436" s="31"/>
      <c r="H436" s="11"/>
      <c r="I436" s="11"/>
      <c r="J436" s="3"/>
      <c r="K436" s="12"/>
      <c r="L436" s="12"/>
      <c r="M436" s="12"/>
      <c r="N436" s="1"/>
      <c r="O436" s="12"/>
      <c r="P436" s="12"/>
      <c r="Q436" s="12"/>
      <c r="R436" s="1"/>
      <c r="S436" s="3"/>
      <c r="T436" s="3"/>
      <c r="U436" s="15"/>
    </row>
    <row r="437" spans="1:21" x14ac:dyDescent="0.35">
      <c r="A437" s="3"/>
      <c r="B437" s="11"/>
      <c r="C437" s="11"/>
      <c r="D437" s="31"/>
      <c r="E437" s="31"/>
      <c r="F437" s="31"/>
      <c r="G437" s="31"/>
      <c r="H437" s="11"/>
      <c r="I437" s="11"/>
      <c r="J437" s="3"/>
      <c r="K437" s="12"/>
      <c r="L437" s="12"/>
      <c r="M437" s="12"/>
      <c r="N437" s="1"/>
      <c r="O437" s="12"/>
      <c r="P437" s="12"/>
      <c r="Q437" s="12"/>
      <c r="R437" s="1"/>
      <c r="S437" s="3"/>
      <c r="T437" s="3"/>
      <c r="U437" s="15"/>
    </row>
    <row r="438" spans="1:21" x14ac:dyDescent="0.35">
      <c r="A438" s="3"/>
      <c r="B438" s="11"/>
      <c r="C438" s="11"/>
      <c r="D438" s="31"/>
      <c r="E438" s="31"/>
      <c r="F438" s="31"/>
      <c r="G438" s="31"/>
      <c r="H438" s="11"/>
      <c r="I438" s="11"/>
      <c r="J438" s="3"/>
      <c r="K438" s="12"/>
      <c r="L438" s="12"/>
      <c r="M438" s="12"/>
      <c r="N438" s="1"/>
      <c r="O438" s="12"/>
      <c r="P438" s="12"/>
      <c r="Q438" s="12"/>
      <c r="R438" s="1"/>
      <c r="S438" s="3"/>
      <c r="T438" s="3"/>
      <c r="U438" s="15"/>
    </row>
    <row r="439" spans="1:21" x14ac:dyDescent="0.35">
      <c r="A439" s="3"/>
      <c r="B439" s="11"/>
      <c r="C439" s="11"/>
      <c r="D439" s="31"/>
      <c r="E439" s="31"/>
      <c r="F439" s="31"/>
      <c r="G439" s="31"/>
      <c r="H439" s="11"/>
      <c r="I439" s="11"/>
      <c r="J439" s="3"/>
      <c r="K439" s="12"/>
      <c r="L439" s="12"/>
      <c r="M439" s="12"/>
      <c r="N439" s="1"/>
      <c r="O439" s="12"/>
      <c r="P439" s="12"/>
      <c r="Q439" s="12"/>
      <c r="R439" s="1"/>
      <c r="S439" s="3"/>
      <c r="T439" s="3"/>
      <c r="U439" s="15"/>
    </row>
    <row r="440" spans="1:21" x14ac:dyDescent="0.35">
      <c r="A440" s="3"/>
      <c r="B440" s="11"/>
      <c r="C440" s="11"/>
      <c r="D440" s="31"/>
      <c r="E440" s="31"/>
      <c r="F440" s="31"/>
      <c r="G440" s="31"/>
      <c r="H440" s="11"/>
      <c r="I440" s="11"/>
      <c r="J440" s="3"/>
      <c r="K440" s="12"/>
      <c r="L440" s="12"/>
      <c r="M440" s="12"/>
      <c r="N440" s="1"/>
      <c r="O440" s="12"/>
      <c r="P440" s="12"/>
      <c r="Q440" s="12"/>
      <c r="R440" s="1"/>
      <c r="S440" s="3"/>
      <c r="T440" s="3"/>
      <c r="U440" s="15"/>
    </row>
    <row r="441" spans="1:21" x14ac:dyDescent="0.35">
      <c r="A441" s="3"/>
      <c r="B441" s="11"/>
      <c r="C441" s="11"/>
      <c r="D441" s="31"/>
      <c r="E441" s="31"/>
      <c r="F441" s="31"/>
      <c r="G441" s="31"/>
      <c r="H441" s="11"/>
      <c r="I441" s="11"/>
      <c r="J441" s="3"/>
      <c r="K441" s="12"/>
      <c r="L441" s="12"/>
      <c r="M441" s="12"/>
      <c r="N441" s="1"/>
      <c r="O441" s="12"/>
      <c r="P441" s="12"/>
      <c r="Q441" s="12"/>
      <c r="R441" s="1"/>
      <c r="S441" s="3"/>
      <c r="T441" s="3"/>
      <c r="U441" s="15"/>
    </row>
    <row r="442" spans="1:21" x14ac:dyDescent="0.35">
      <c r="A442" s="3"/>
      <c r="B442" s="11"/>
      <c r="C442" s="11"/>
      <c r="D442" s="31"/>
      <c r="E442" s="31"/>
      <c r="F442" s="31"/>
      <c r="G442" s="31"/>
      <c r="H442" s="11"/>
      <c r="I442" s="11"/>
      <c r="J442" s="3"/>
      <c r="K442" s="12"/>
      <c r="L442" s="12"/>
      <c r="M442" s="12"/>
      <c r="N442" s="1"/>
      <c r="O442" s="12"/>
      <c r="P442" s="12"/>
      <c r="Q442" s="12"/>
      <c r="R442" s="1"/>
      <c r="S442" s="3"/>
      <c r="T442" s="3"/>
      <c r="U442" s="15"/>
    </row>
    <row r="443" spans="1:21" x14ac:dyDescent="0.35">
      <c r="A443" s="3"/>
      <c r="B443" s="11"/>
      <c r="C443" s="11"/>
      <c r="D443" s="31"/>
      <c r="E443" s="31"/>
      <c r="F443" s="31"/>
      <c r="G443" s="31"/>
      <c r="H443" s="11"/>
      <c r="I443" s="11"/>
      <c r="J443" s="3"/>
      <c r="K443" s="12"/>
      <c r="L443" s="12"/>
      <c r="M443" s="12"/>
      <c r="N443" s="1"/>
      <c r="O443" s="12"/>
      <c r="P443" s="12"/>
      <c r="Q443" s="12"/>
      <c r="R443" s="1"/>
      <c r="S443" s="3"/>
      <c r="T443" s="3"/>
      <c r="U443" s="15"/>
    </row>
    <row r="444" spans="1:21" x14ac:dyDescent="0.35">
      <c r="A444" s="3"/>
      <c r="B444" s="11"/>
      <c r="C444" s="11"/>
      <c r="D444" s="31"/>
      <c r="E444" s="31"/>
      <c r="F444" s="31"/>
      <c r="G444" s="31"/>
      <c r="H444" s="11"/>
      <c r="I444" s="11"/>
      <c r="J444" s="3"/>
      <c r="K444" s="12"/>
      <c r="L444" s="12"/>
      <c r="M444" s="12"/>
      <c r="N444" s="1"/>
      <c r="O444" s="12"/>
      <c r="P444" s="12"/>
      <c r="Q444" s="12"/>
      <c r="R444" s="1"/>
      <c r="S444" s="3"/>
      <c r="T444" s="3"/>
      <c r="U444" s="15"/>
    </row>
    <row r="445" spans="1:21" x14ac:dyDescent="0.35">
      <c r="A445" s="3"/>
      <c r="B445" s="11"/>
      <c r="C445" s="11"/>
      <c r="D445" s="31"/>
      <c r="E445" s="31"/>
      <c r="F445" s="31"/>
      <c r="G445" s="31"/>
      <c r="H445" s="11"/>
      <c r="I445" s="11"/>
      <c r="J445" s="3"/>
      <c r="K445" s="12"/>
      <c r="L445" s="12"/>
      <c r="M445" s="12"/>
      <c r="N445" s="1"/>
      <c r="O445" s="12"/>
      <c r="P445" s="12"/>
      <c r="Q445" s="12"/>
      <c r="R445" s="1"/>
      <c r="S445" s="3"/>
      <c r="T445" s="3"/>
      <c r="U445" s="15"/>
    </row>
    <row r="446" spans="1:21" x14ac:dyDescent="0.35">
      <c r="A446" s="3"/>
      <c r="B446" s="11"/>
      <c r="C446" s="11"/>
      <c r="D446" s="31"/>
      <c r="E446" s="31"/>
      <c r="F446" s="31"/>
      <c r="G446" s="31"/>
      <c r="H446" s="11"/>
      <c r="I446" s="11"/>
      <c r="J446" s="3"/>
      <c r="K446" s="12"/>
      <c r="L446" s="12"/>
      <c r="M446" s="12"/>
      <c r="N446" s="1"/>
      <c r="O446" s="12"/>
      <c r="P446" s="12"/>
      <c r="Q446" s="12"/>
      <c r="R446" s="1"/>
      <c r="S446" s="3"/>
      <c r="T446" s="3"/>
      <c r="U446" s="15"/>
    </row>
    <row r="447" spans="1:21" x14ac:dyDescent="0.35">
      <c r="A447" s="3"/>
      <c r="B447" s="11"/>
      <c r="C447" s="11"/>
      <c r="D447" s="31"/>
      <c r="E447" s="31"/>
      <c r="F447" s="31"/>
      <c r="G447" s="31"/>
      <c r="H447" s="11"/>
      <c r="I447" s="11"/>
      <c r="J447" s="3"/>
      <c r="K447" s="12"/>
      <c r="L447" s="12"/>
      <c r="M447" s="12"/>
      <c r="N447" s="1"/>
      <c r="O447" s="12"/>
      <c r="P447" s="12"/>
      <c r="Q447" s="12"/>
      <c r="R447" s="1"/>
      <c r="S447" s="3"/>
      <c r="T447" s="3"/>
      <c r="U447" s="15"/>
    </row>
    <row r="448" spans="1:21" x14ac:dyDescent="0.35">
      <c r="A448" s="3"/>
      <c r="B448" s="11"/>
      <c r="C448" s="11"/>
      <c r="D448" s="31"/>
      <c r="E448" s="31"/>
      <c r="F448" s="31"/>
      <c r="G448" s="31"/>
      <c r="H448" s="11"/>
      <c r="I448" s="11"/>
      <c r="J448" s="3"/>
      <c r="K448" s="12"/>
      <c r="L448" s="12"/>
      <c r="M448" s="12"/>
      <c r="N448" s="1"/>
      <c r="O448" s="12"/>
      <c r="P448" s="12"/>
      <c r="Q448" s="12"/>
      <c r="R448" s="1"/>
      <c r="S448" s="3"/>
      <c r="T448" s="3"/>
      <c r="U448" s="15"/>
    </row>
    <row r="449" spans="1:21" x14ac:dyDescent="0.35">
      <c r="A449" s="3"/>
      <c r="B449" s="11"/>
      <c r="C449" s="11"/>
      <c r="D449" s="31"/>
      <c r="E449" s="31"/>
      <c r="F449" s="31"/>
      <c r="G449" s="31"/>
      <c r="H449" s="11"/>
      <c r="I449" s="11"/>
      <c r="J449" s="3"/>
      <c r="K449" s="12"/>
      <c r="L449" s="12"/>
      <c r="M449" s="12"/>
      <c r="N449" s="1"/>
      <c r="O449" s="12"/>
      <c r="P449" s="12"/>
      <c r="Q449" s="12"/>
      <c r="R449" s="1"/>
      <c r="S449" s="3"/>
      <c r="T449" s="3"/>
      <c r="U449" s="15"/>
    </row>
    <row r="450" spans="1:21" x14ac:dyDescent="0.35">
      <c r="A450" s="3"/>
      <c r="B450" s="11"/>
      <c r="C450" s="11"/>
      <c r="D450" s="31"/>
      <c r="E450" s="31"/>
      <c r="F450" s="31"/>
      <c r="G450" s="31"/>
      <c r="H450" s="11"/>
      <c r="I450" s="11"/>
      <c r="J450" s="3"/>
      <c r="K450" s="12"/>
      <c r="L450" s="12"/>
      <c r="M450" s="12"/>
      <c r="N450" s="1"/>
      <c r="O450" s="12"/>
      <c r="P450" s="12"/>
      <c r="Q450" s="12"/>
      <c r="R450" s="1"/>
      <c r="S450" s="3"/>
      <c r="T450" s="3"/>
      <c r="U450" s="15"/>
    </row>
    <row r="451" spans="1:21" x14ac:dyDescent="0.35">
      <c r="A451" s="3"/>
      <c r="B451" s="11"/>
      <c r="C451" s="11"/>
      <c r="D451" s="31"/>
      <c r="E451" s="31"/>
      <c r="F451" s="31"/>
      <c r="G451" s="31"/>
      <c r="H451" s="11"/>
      <c r="I451" s="11"/>
      <c r="J451" s="3"/>
      <c r="K451" s="12"/>
      <c r="L451" s="12"/>
      <c r="M451" s="12"/>
      <c r="N451" s="1"/>
      <c r="O451" s="12"/>
      <c r="P451" s="12"/>
      <c r="Q451" s="12"/>
      <c r="R451" s="1"/>
      <c r="S451" s="3"/>
      <c r="T451" s="3"/>
      <c r="U451" s="15"/>
    </row>
    <row r="452" spans="1:21" x14ac:dyDescent="0.35">
      <c r="A452" s="3"/>
      <c r="B452" s="11"/>
      <c r="C452" s="11"/>
      <c r="D452" s="31"/>
      <c r="E452" s="31"/>
      <c r="F452" s="31"/>
      <c r="G452" s="31"/>
      <c r="H452" s="11"/>
      <c r="I452" s="11"/>
      <c r="J452" s="3"/>
      <c r="K452" s="12"/>
      <c r="L452" s="12"/>
      <c r="M452" s="12"/>
      <c r="N452" s="1"/>
      <c r="O452" s="12"/>
      <c r="P452" s="12"/>
      <c r="Q452" s="12"/>
      <c r="R452" s="1"/>
      <c r="S452" s="3"/>
      <c r="T452" s="3"/>
      <c r="U452" s="15"/>
    </row>
    <row r="453" spans="1:21" x14ac:dyDescent="0.35">
      <c r="A453" s="3"/>
      <c r="B453" s="11"/>
      <c r="C453" s="11"/>
      <c r="D453" s="31"/>
      <c r="E453" s="31"/>
      <c r="F453" s="31"/>
      <c r="G453" s="31"/>
      <c r="H453" s="11"/>
      <c r="I453" s="11"/>
      <c r="J453" s="3"/>
      <c r="K453" s="12"/>
      <c r="L453" s="12"/>
      <c r="M453" s="12"/>
      <c r="N453" s="1"/>
      <c r="O453" s="12"/>
      <c r="P453" s="12"/>
      <c r="Q453" s="12"/>
      <c r="R453" s="1"/>
      <c r="S453" s="3"/>
      <c r="T453" s="3"/>
      <c r="U453" s="15"/>
    </row>
    <row r="454" spans="1:21" x14ac:dyDescent="0.35">
      <c r="A454" s="3"/>
      <c r="B454" s="11"/>
      <c r="C454" s="11"/>
      <c r="D454" s="31"/>
      <c r="E454" s="31"/>
      <c r="F454" s="31"/>
      <c r="G454" s="31"/>
      <c r="H454" s="11"/>
      <c r="I454" s="11"/>
      <c r="J454" s="3"/>
      <c r="K454" s="12"/>
      <c r="L454" s="12"/>
      <c r="M454" s="12"/>
      <c r="N454" s="1"/>
      <c r="O454" s="12"/>
      <c r="P454" s="12"/>
      <c r="Q454" s="12"/>
      <c r="R454" s="1"/>
      <c r="S454" s="3"/>
      <c r="T454" s="3"/>
      <c r="U454" s="15"/>
    </row>
    <row r="455" spans="1:21" x14ac:dyDescent="0.35">
      <c r="A455" s="3"/>
      <c r="B455" s="11"/>
      <c r="C455" s="11"/>
      <c r="D455" s="31"/>
      <c r="E455" s="31"/>
      <c r="F455" s="31"/>
      <c r="G455" s="31"/>
      <c r="H455" s="11"/>
      <c r="I455" s="11"/>
      <c r="J455" s="3"/>
      <c r="K455" s="12"/>
      <c r="L455" s="12"/>
      <c r="M455" s="12"/>
      <c r="N455" s="1"/>
      <c r="O455" s="12"/>
      <c r="P455" s="12"/>
      <c r="Q455" s="12"/>
      <c r="R455" s="1"/>
      <c r="S455" s="3"/>
      <c r="T455" s="3"/>
      <c r="U455" s="15"/>
    </row>
    <row r="456" spans="1:21" x14ac:dyDescent="0.35">
      <c r="A456" s="3"/>
      <c r="B456" s="11"/>
      <c r="C456" s="11"/>
      <c r="D456" s="31"/>
      <c r="E456" s="31"/>
      <c r="F456" s="31"/>
      <c r="G456" s="31"/>
      <c r="H456" s="11"/>
      <c r="I456" s="11"/>
      <c r="J456" s="3"/>
      <c r="K456" s="12"/>
      <c r="L456" s="12"/>
      <c r="M456" s="12"/>
      <c r="N456" s="1"/>
      <c r="O456" s="12"/>
      <c r="P456" s="12"/>
      <c r="Q456" s="12"/>
      <c r="R456" s="1"/>
      <c r="S456" s="3"/>
      <c r="T456" s="3"/>
      <c r="U456" s="15"/>
    </row>
    <row r="457" spans="1:21" x14ac:dyDescent="0.35">
      <c r="A457" s="3"/>
      <c r="B457" s="11"/>
      <c r="C457" s="11"/>
      <c r="D457" s="31"/>
      <c r="E457" s="31"/>
      <c r="F457" s="31"/>
      <c r="G457" s="31"/>
      <c r="H457" s="11"/>
      <c r="I457" s="11"/>
      <c r="J457" s="3"/>
      <c r="K457" s="12"/>
      <c r="L457" s="12"/>
      <c r="M457" s="12"/>
      <c r="N457" s="1"/>
      <c r="O457" s="12"/>
      <c r="P457" s="12"/>
      <c r="Q457" s="12"/>
      <c r="R457" s="1"/>
      <c r="S457" s="3"/>
      <c r="T457" s="3"/>
      <c r="U457" s="15"/>
    </row>
    <row r="458" spans="1:21" x14ac:dyDescent="0.35">
      <c r="A458" s="3"/>
      <c r="B458" s="11"/>
      <c r="C458" s="11"/>
      <c r="D458" s="31"/>
      <c r="E458" s="31"/>
      <c r="F458" s="31"/>
      <c r="G458" s="31"/>
      <c r="H458" s="11"/>
      <c r="I458" s="11"/>
      <c r="J458" s="3"/>
      <c r="K458" s="12"/>
      <c r="L458" s="12"/>
      <c r="M458" s="12"/>
      <c r="N458" s="1"/>
      <c r="O458" s="12"/>
      <c r="P458" s="12"/>
      <c r="Q458" s="12"/>
      <c r="R458" s="1"/>
      <c r="S458" s="3"/>
      <c r="T458" s="3"/>
      <c r="U458" s="15"/>
    </row>
    <row r="459" spans="1:21" x14ac:dyDescent="0.35">
      <c r="A459" s="3"/>
      <c r="B459" s="11"/>
      <c r="C459" s="11"/>
      <c r="D459" s="31"/>
      <c r="E459" s="31"/>
      <c r="F459" s="31"/>
      <c r="G459" s="31"/>
      <c r="H459" s="11"/>
      <c r="I459" s="11"/>
      <c r="J459" s="3"/>
      <c r="K459" s="12"/>
      <c r="L459" s="12"/>
      <c r="M459" s="12"/>
      <c r="N459" s="1"/>
      <c r="O459" s="12"/>
      <c r="P459" s="12"/>
      <c r="Q459" s="12"/>
      <c r="R459" s="1"/>
      <c r="S459" s="3"/>
      <c r="T459" s="3"/>
      <c r="U459" s="15"/>
    </row>
    <row r="460" spans="1:21" x14ac:dyDescent="0.35">
      <c r="A460" s="3"/>
      <c r="B460" s="11"/>
      <c r="C460" s="11"/>
      <c r="D460" s="31"/>
      <c r="E460" s="31"/>
      <c r="F460" s="31"/>
      <c r="G460" s="31"/>
      <c r="H460" s="11"/>
      <c r="I460" s="11"/>
      <c r="J460" s="3"/>
      <c r="K460" s="12"/>
      <c r="L460" s="12"/>
      <c r="M460" s="12"/>
      <c r="N460" s="1"/>
      <c r="O460" s="12"/>
      <c r="P460" s="12"/>
      <c r="Q460" s="12"/>
      <c r="R460" s="1"/>
      <c r="S460" s="3"/>
      <c r="T460" s="3"/>
      <c r="U460" s="15"/>
    </row>
    <row r="461" spans="1:21" x14ac:dyDescent="0.35">
      <c r="A461" s="3"/>
      <c r="B461" s="11"/>
      <c r="C461" s="11"/>
      <c r="D461" s="31"/>
      <c r="E461" s="31"/>
      <c r="F461" s="31"/>
      <c r="G461" s="31"/>
      <c r="H461" s="11"/>
      <c r="I461" s="11"/>
      <c r="J461" s="3"/>
      <c r="K461" s="12"/>
      <c r="L461" s="12"/>
      <c r="M461" s="12"/>
      <c r="N461" s="1"/>
      <c r="O461" s="12"/>
      <c r="P461" s="12"/>
      <c r="Q461" s="12"/>
      <c r="R461" s="1"/>
      <c r="S461" s="3"/>
      <c r="T461" s="3"/>
      <c r="U461" s="15"/>
    </row>
    <row r="462" spans="1:21" x14ac:dyDescent="0.35">
      <c r="A462" s="3"/>
      <c r="B462" s="11"/>
      <c r="C462" s="11"/>
      <c r="D462" s="31"/>
      <c r="E462" s="31"/>
      <c r="F462" s="31"/>
      <c r="G462" s="31"/>
      <c r="H462" s="11"/>
      <c r="I462" s="11"/>
      <c r="J462" s="3"/>
      <c r="K462" s="12"/>
      <c r="L462" s="12"/>
      <c r="M462" s="12"/>
      <c r="N462" s="1"/>
      <c r="O462" s="12"/>
      <c r="P462" s="12"/>
      <c r="Q462" s="12"/>
      <c r="R462" s="1"/>
      <c r="S462" s="3"/>
      <c r="T462" s="3"/>
      <c r="U462" s="15"/>
    </row>
    <row r="463" spans="1:21" x14ac:dyDescent="0.35">
      <c r="A463" s="3"/>
      <c r="B463" s="11"/>
      <c r="C463" s="11"/>
      <c r="D463" s="31"/>
      <c r="E463" s="31"/>
      <c r="F463" s="31"/>
      <c r="G463" s="31"/>
      <c r="H463" s="11"/>
      <c r="I463" s="11"/>
      <c r="J463" s="3"/>
      <c r="K463" s="12"/>
      <c r="L463" s="12"/>
      <c r="M463" s="12"/>
      <c r="N463" s="1"/>
      <c r="O463" s="12"/>
      <c r="P463" s="12"/>
      <c r="Q463" s="12"/>
      <c r="R463" s="1"/>
      <c r="S463" s="3"/>
      <c r="T463" s="3"/>
      <c r="U463" s="15"/>
    </row>
    <row r="464" spans="1:21" x14ac:dyDescent="0.35">
      <c r="A464" s="3"/>
      <c r="B464" s="11"/>
      <c r="C464" s="11"/>
      <c r="D464" s="31"/>
      <c r="E464" s="31"/>
      <c r="F464" s="31"/>
      <c r="G464" s="31"/>
      <c r="H464" s="11"/>
      <c r="I464" s="11"/>
      <c r="J464" s="3"/>
      <c r="K464" s="12"/>
      <c r="L464" s="12"/>
      <c r="M464" s="12"/>
      <c r="N464" s="1"/>
      <c r="O464" s="12"/>
      <c r="P464" s="12"/>
      <c r="Q464" s="12"/>
      <c r="R464" s="1"/>
      <c r="S464" s="3"/>
      <c r="T464" s="3"/>
      <c r="U464" s="15"/>
    </row>
    <row r="465" spans="1:21" x14ac:dyDescent="0.35">
      <c r="A465" s="3"/>
      <c r="B465" s="11"/>
      <c r="C465" s="11"/>
      <c r="D465" s="31"/>
      <c r="E465" s="31"/>
      <c r="F465" s="31"/>
      <c r="G465" s="31"/>
      <c r="H465" s="11"/>
      <c r="I465" s="11"/>
      <c r="J465" s="3"/>
      <c r="K465" s="12"/>
      <c r="L465" s="12"/>
      <c r="M465" s="12"/>
      <c r="N465" s="1"/>
      <c r="O465" s="12"/>
      <c r="P465" s="12"/>
      <c r="Q465" s="12"/>
      <c r="R465" s="1"/>
      <c r="S465" s="3"/>
      <c r="T465" s="3"/>
      <c r="U465" s="15"/>
    </row>
    <row r="466" spans="1:21" x14ac:dyDescent="0.35">
      <c r="A466" s="3"/>
      <c r="B466" s="11"/>
      <c r="C466" s="11"/>
      <c r="D466" s="31"/>
      <c r="E466" s="31"/>
      <c r="F466" s="31"/>
      <c r="G466" s="31"/>
      <c r="H466" s="11"/>
      <c r="I466" s="11"/>
      <c r="J466" s="3"/>
      <c r="K466" s="12"/>
      <c r="L466" s="12"/>
      <c r="M466" s="12"/>
      <c r="N466" s="1"/>
      <c r="O466" s="12"/>
      <c r="P466" s="12"/>
      <c r="Q466" s="12"/>
      <c r="R466" s="1"/>
      <c r="S466" s="3"/>
      <c r="T466" s="3"/>
      <c r="U466" s="15"/>
    </row>
    <row r="467" spans="1:21" x14ac:dyDescent="0.35">
      <c r="A467" s="3"/>
      <c r="B467" s="11"/>
      <c r="C467" s="11"/>
      <c r="D467" s="31"/>
      <c r="E467" s="31"/>
      <c r="F467" s="31"/>
      <c r="G467" s="31"/>
      <c r="H467" s="11"/>
      <c r="I467" s="11"/>
      <c r="J467" s="3"/>
      <c r="K467" s="12"/>
      <c r="L467" s="12"/>
      <c r="M467" s="12"/>
      <c r="N467" s="1"/>
      <c r="O467" s="12"/>
      <c r="P467" s="12"/>
      <c r="Q467" s="12"/>
      <c r="R467" s="1"/>
      <c r="S467" s="3"/>
      <c r="T467" s="3"/>
      <c r="U467" s="15"/>
    </row>
    <row r="468" spans="1:21" x14ac:dyDescent="0.35">
      <c r="A468" s="3"/>
      <c r="B468" s="11"/>
      <c r="C468" s="11"/>
      <c r="D468" s="31"/>
      <c r="E468" s="31"/>
      <c r="F468" s="31"/>
      <c r="G468" s="31"/>
      <c r="H468" s="11"/>
      <c r="I468" s="11"/>
      <c r="J468" s="3"/>
      <c r="K468" s="12"/>
      <c r="L468" s="12"/>
      <c r="M468" s="12"/>
      <c r="N468" s="1"/>
      <c r="O468" s="12"/>
      <c r="P468" s="12"/>
      <c r="Q468" s="12"/>
      <c r="R468" s="1"/>
      <c r="S468" s="3"/>
      <c r="T468" s="3"/>
      <c r="U468" s="15"/>
    </row>
    <row r="469" spans="1:21" x14ac:dyDescent="0.35">
      <c r="A469" s="3"/>
      <c r="B469" s="11"/>
      <c r="C469" s="11"/>
      <c r="D469" s="31"/>
      <c r="E469" s="31"/>
      <c r="F469" s="31"/>
      <c r="G469" s="31"/>
      <c r="H469" s="11"/>
      <c r="I469" s="11"/>
      <c r="J469" s="3"/>
      <c r="K469" s="12"/>
      <c r="L469" s="12"/>
      <c r="M469" s="12"/>
      <c r="N469" s="1"/>
      <c r="O469" s="12"/>
      <c r="P469" s="12"/>
      <c r="Q469" s="12"/>
      <c r="R469" s="1"/>
      <c r="S469" s="3"/>
      <c r="T469" s="3"/>
      <c r="U469" s="15"/>
    </row>
    <row r="470" spans="1:21" x14ac:dyDescent="0.35">
      <c r="A470" s="3"/>
      <c r="B470" s="11"/>
      <c r="C470" s="11"/>
      <c r="D470" s="31"/>
      <c r="E470" s="31"/>
      <c r="F470" s="31"/>
      <c r="G470" s="31"/>
      <c r="H470" s="11"/>
      <c r="I470" s="11"/>
      <c r="J470" s="3"/>
      <c r="K470" s="12"/>
      <c r="L470" s="12"/>
      <c r="M470" s="12"/>
      <c r="N470" s="1"/>
      <c r="O470" s="12"/>
      <c r="P470" s="12"/>
      <c r="Q470" s="12"/>
      <c r="R470" s="1"/>
      <c r="S470" s="3"/>
      <c r="T470" s="3"/>
      <c r="U470" s="15"/>
    </row>
    <row r="471" spans="1:21" x14ac:dyDescent="0.35">
      <c r="A471" s="3"/>
      <c r="B471" s="11"/>
      <c r="C471" s="11"/>
      <c r="D471" s="31"/>
      <c r="E471" s="31"/>
      <c r="F471" s="31"/>
      <c r="G471" s="31"/>
      <c r="H471" s="11"/>
      <c r="I471" s="11"/>
      <c r="J471" s="3"/>
      <c r="K471" s="12"/>
      <c r="L471" s="12"/>
      <c r="M471" s="12"/>
      <c r="N471" s="1"/>
      <c r="O471" s="12"/>
      <c r="P471" s="12"/>
      <c r="Q471" s="12"/>
      <c r="R471" s="1"/>
      <c r="S471" s="3"/>
      <c r="T471" s="3"/>
      <c r="U471" s="15"/>
    </row>
    <row r="472" spans="1:21" x14ac:dyDescent="0.35">
      <c r="A472" s="3"/>
      <c r="B472" s="11"/>
      <c r="C472" s="11"/>
      <c r="D472" s="31"/>
      <c r="E472" s="31"/>
      <c r="F472" s="31"/>
      <c r="G472" s="31"/>
      <c r="H472" s="11"/>
      <c r="I472" s="11"/>
      <c r="J472" s="3"/>
      <c r="K472" s="12"/>
      <c r="L472" s="12"/>
      <c r="M472" s="12"/>
      <c r="N472" s="1"/>
      <c r="O472" s="12"/>
      <c r="P472" s="12"/>
      <c r="Q472" s="12"/>
      <c r="R472" s="1"/>
      <c r="S472" s="3"/>
      <c r="T472" s="3"/>
      <c r="U472" s="15"/>
    </row>
    <row r="473" spans="1:21" x14ac:dyDescent="0.35">
      <c r="A473" s="3"/>
      <c r="B473" s="11"/>
      <c r="C473" s="11"/>
      <c r="D473" s="31"/>
      <c r="E473" s="31"/>
      <c r="F473" s="31"/>
      <c r="G473" s="31"/>
      <c r="H473" s="11"/>
      <c r="I473" s="11"/>
      <c r="J473" s="3"/>
      <c r="K473" s="12"/>
      <c r="L473" s="12"/>
      <c r="M473" s="12"/>
      <c r="N473" s="1"/>
      <c r="O473" s="12"/>
      <c r="P473" s="12"/>
      <c r="Q473" s="12"/>
      <c r="R473" s="1"/>
      <c r="S473" s="3"/>
      <c r="T473" s="3"/>
      <c r="U473" s="15"/>
    </row>
    <row r="474" spans="1:21" x14ac:dyDescent="0.35">
      <c r="A474" s="3"/>
      <c r="B474" s="11"/>
      <c r="C474" s="11"/>
      <c r="D474" s="31"/>
      <c r="E474" s="31"/>
      <c r="F474" s="31"/>
      <c r="G474" s="31"/>
      <c r="H474" s="11"/>
      <c r="I474" s="11"/>
      <c r="J474" s="3"/>
      <c r="K474" s="12"/>
      <c r="L474" s="12"/>
      <c r="M474" s="12"/>
      <c r="N474" s="1"/>
      <c r="O474" s="12"/>
      <c r="P474" s="12"/>
      <c r="Q474" s="12"/>
      <c r="R474" s="1"/>
      <c r="S474" s="3"/>
      <c r="T474" s="3"/>
      <c r="U474" s="15"/>
    </row>
    <row r="475" spans="1:21" x14ac:dyDescent="0.35">
      <c r="A475" s="3"/>
      <c r="B475" s="11"/>
      <c r="C475" s="11"/>
      <c r="D475" s="31"/>
      <c r="E475" s="31"/>
      <c r="F475" s="31"/>
      <c r="G475" s="31"/>
      <c r="H475" s="11"/>
      <c r="I475" s="11"/>
      <c r="J475" s="3"/>
      <c r="K475" s="12"/>
      <c r="L475" s="12"/>
      <c r="M475" s="12"/>
      <c r="N475" s="1"/>
      <c r="O475" s="12"/>
      <c r="P475" s="12"/>
      <c r="Q475" s="12"/>
      <c r="R475" s="1"/>
      <c r="S475" s="3"/>
      <c r="T475" s="3"/>
      <c r="U475" s="15"/>
    </row>
    <row r="476" spans="1:21" x14ac:dyDescent="0.35">
      <c r="A476" s="3"/>
      <c r="B476" s="11"/>
      <c r="C476" s="11"/>
      <c r="D476" s="31"/>
      <c r="E476" s="31"/>
      <c r="F476" s="31"/>
      <c r="G476" s="31"/>
      <c r="H476" s="11"/>
      <c r="I476" s="11"/>
      <c r="J476" s="3"/>
      <c r="K476" s="12"/>
      <c r="L476" s="12"/>
      <c r="M476" s="12"/>
      <c r="N476" s="1"/>
      <c r="O476" s="12"/>
      <c r="P476" s="12"/>
      <c r="Q476" s="12"/>
      <c r="R476" s="1"/>
      <c r="S476" s="3"/>
      <c r="T476" s="3"/>
      <c r="U476" s="15"/>
    </row>
    <row r="477" spans="1:21" x14ac:dyDescent="0.35">
      <c r="A477" s="3"/>
      <c r="B477" s="11"/>
      <c r="C477" s="11"/>
      <c r="D477" s="31"/>
      <c r="E477" s="31"/>
      <c r="F477" s="31"/>
      <c r="G477" s="31"/>
      <c r="H477" s="11"/>
      <c r="I477" s="11"/>
      <c r="J477" s="3"/>
      <c r="K477" s="12"/>
      <c r="L477" s="12"/>
      <c r="M477" s="12"/>
      <c r="N477" s="1"/>
      <c r="O477" s="12"/>
      <c r="P477" s="12"/>
      <c r="Q477" s="12"/>
      <c r="R477" s="1"/>
      <c r="S477" s="3"/>
      <c r="T477" s="3"/>
      <c r="U477" s="15"/>
    </row>
    <row r="478" spans="1:21" x14ac:dyDescent="0.35">
      <c r="A478" s="3"/>
      <c r="B478" s="11"/>
      <c r="C478" s="11"/>
      <c r="D478" s="31"/>
      <c r="E478" s="31"/>
      <c r="F478" s="31"/>
      <c r="G478" s="31"/>
      <c r="H478" s="11"/>
      <c r="I478" s="11"/>
      <c r="J478" s="3"/>
      <c r="K478" s="12"/>
      <c r="L478" s="12"/>
      <c r="M478" s="12"/>
      <c r="N478" s="1"/>
      <c r="O478" s="12"/>
      <c r="P478" s="12"/>
      <c r="Q478" s="12"/>
      <c r="R478" s="1"/>
      <c r="S478" s="3"/>
      <c r="T478" s="3"/>
      <c r="U478" s="15"/>
    </row>
    <row r="479" spans="1:21" x14ac:dyDescent="0.35">
      <c r="A479" s="3"/>
      <c r="B479" s="11"/>
      <c r="C479" s="11"/>
      <c r="D479" s="31"/>
      <c r="E479" s="31"/>
      <c r="F479" s="31"/>
      <c r="G479" s="31"/>
      <c r="H479" s="11"/>
      <c r="I479" s="11"/>
      <c r="J479" s="3"/>
      <c r="K479" s="12"/>
      <c r="L479" s="12"/>
      <c r="M479" s="12"/>
      <c r="N479" s="1"/>
      <c r="O479" s="12"/>
      <c r="P479" s="12"/>
      <c r="Q479" s="12"/>
      <c r="R479" s="1"/>
      <c r="S479" s="3"/>
      <c r="T479" s="3"/>
      <c r="U479" s="15"/>
    </row>
    <row r="480" spans="1:21" x14ac:dyDescent="0.35">
      <c r="A480" s="3"/>
      <c r="B480" s="11"/>
      <c r="C480" s="11"/>
      <c r="D480" s="31"/>
      <c r="E480" s="31"/>
      <c r="F480" s="31"/>
      <c r="G480" s="31"/>
      <c r="H480" s="11"/>
      <c r="I480" s="11"/>
      <c r="J480" s="3"/>
      <c r="K480" s="12"/>
      <c r="L480" s="12"/>
      <c r="M480" s="12"/>
      <c r="N480" s="1"/>
      <c r="O480" s="12"/>
      <c r="P480" s="12"/>
      <c r="Q480" s="12"/>
      <c r="R480" s="1"/>
      <c r="S480" s="3"/>
      <c r="T480" s="3"/>
      <c r="U480" s="15"/>
    </row>
    <row r="481" spans="1:21" x14ac:dyDescent="0.35">
      <c r="A481" s="3"/>
      <c r="B481" s="11"/>
      <c r="C481" s="11"/>
      <c r="D481" s="31"/>
      <c r="E481" s="31"/>
      <c r="F481" s="31"/>
      <c r="G481" s="31"/>
      <c r="H481" s="11"/>
      <c r="I481" s="11"/>
      <c r="J481" s="3"/>
      <c r="K481" s="12"/>
      <c r="L481" s="12"/>
      <c r="M481" s="12"/>
      <c r="N481" s="1"/>
      <c r="O481" s="12"/>
      <c r="P481" s="12"/>
      <c r="Q481" s="12"/>
      <c r="R481" s="1"/>
      <c r="S481" s="3"/>
      <c r="T481" s="3"/>
      <c r="U481" s="15"/>
    </row>
    <row r="482" spans="1:21" x14ac:dyDescent="0.35">
      <c r="A482" s="3"/>
      <c r="B482" s="11"/>
      <c r="C482" s="11"/>
      <c r="D482" s="31"/>
      <c r="E482" s="31"/>
      <c r="F482" s="31"/>
      <c r="G482" s="31"/>
      <c r="H482" s="11"/>
      <c r="I482" s="11"/>
      <c r="J482" s="3"/>
      <c r="K482" s="12"/>
      <c r="L482" s="12"/>
      <c r="M482" s="12"/>
      <c r="N482" s="1"/>
      <c r="O482" s="12"/>
      <c r="P482" s="12"/>
      <c r="Q482" s="12"/>
      <c r="R482" s="1"/>
      <c r="S482" s="3"/>
      <c r="T482" s="3"/>
      <c r="U482" s="15"/>
    </row>
    <row r="483" spans="1:21" x14ac:dyDescent="0.35">
      <c r="A483" s="3"/>
      <c r="B483" s="11"/>
      <c r="C483" s="11"/>
      <c r="D483" s="31"/>
      <c r="E483" s="31"/>
      <c r="F483" s="31"/>
      <c r="G483" s="31"/>
      <c r="H483" s="11"/>
      <c r="I483" s="11"/>
      <c r="J483" s="3"/>
      <c r="K483" s="12"/>
      <c r="L483" s="12"/>
      <c r="M483" s="12"/>
      <c r="N483" s="1"/>
      <c r="O483" s="12"/>
      <c r="P483" s="12"/>
      <c r="Q483" s="12"/>
      <c r="R483" s="1"/>
      <c r="S483" s="3"/>
      <c r="T483" s="3"/>
      <c r="U483" s="15"/>
    </row>
    <row r="484" spans="1:21" x14ac:dyDescent="0.35">
      <c r="A484" s="3"/>
      <c r="B484" s="11"/>
      <c r="C484" s="11"/>
      <c r="D484" s="31"/>
      <c r="E484" s="31"/>
      <c r="F484" s="31"/>
      <c r="G484" s="31"/>
      <c r="H484" s="11"/>
      <c r="I484" s="11"/>
      <c r="J484" s="3"/>
      <c r="K484" s="12"/>
      <c r="L484" s="12"/>
      <c r="M484" s="12"/>
      <c r="N484" s="1"/>
      <c r="O484" s="12"/>
      <c r="P484" s="12"/>
      <c r="Q484" s="12"/>
      <c r="R484" s="1"/>
      <c r="S484" s="3"/>
      <c r="T484" s="3"/>
      <c r="U484" s="15"/>
    </row>
    <row r="485" spans="1:21" x14ac:dyDescent="0.35">
      <c r="A485" s="3"/>
      <c r="B485" s="11"/>
      <c r="C485" s="11"/>
      <c r="D485" s="31"/>
      <c r="E485" s="31"/>
      <c r="F485" s="31"/>
      <c r="G485" s="31"/>
      <c r="H485" s="11"/>
      <c r="I485" s="11"/>
      <c r="J485" s="3"/>
      <c r="K485" s="12"/>
      <c r="L485" s="12"/>
      <c r="M485" s="12"/>
      <c r="N485" s="1"/>
      <c r="O485" s="12"/>
      <c r="P485" s="12"/>
      <c r="Q485" s="12"/>
      <c r="R485" s="1"/>
      <c r="S485" s="3"/>
      <c r="T485" s="3"/>
      <c r="U485" s="15"/>
    </row>
    <row r="486" spans="1:21" x14ac:dyDescent="0.35">
      <c r="A486" s="3"/>
      <c r="B486" s="11"/>
      <c r="C486" s="11"/>
      <c r="D486" s="31"/>
      <c r="E486" s="31"/>
      <c r="F486" s="31"/>
      <c r="G486" s="31"/>
      <c r="H486" s="11"/>
      <c r="I486" s="11"/>
      <c r="J486" s="3"/>
      <c r="K486" s="12"/>
      <c r="L486" s="12"/>
      <c r="M486" s="12"/>
      <c r="N486" s="1"/>
      <c r="O486" s="12"/>
      <c r="P486" s="12"/>
      <c r="Q486" s="12"/>
      <c r="R486" s="1"/>
      <c r="S486" s="3"/>
      <c r="T486" s="3"/>
      <c r="U486" s="15"/>
    </row>
    <row r="487" spans="1:21" x14ac:dyDescent="0.35">
      <c r="A487" s="3"/>
      <c r="B487" s="11"/>
      <c r="C487" s="11"/>
      <c r="D487" s="31"/>
      <c r="E487" s="31"/>
      <c r="F487" s="31"/>
      <c r="G487" s="31"/>
      <c r="H487" s="11"/>
      <c r="I487" s="11"/>
      <c r="J487" s="3"/>
      <c r="K487" s="12"/>
      <c r="L487" s="12"/>
      <c r="M487" s="12"/>
      <c r="N487" s="1"/>
      <c r="O487" s="12"/>
      <c r="P487" s="12"/>
      <c r="Q487" s="12"/>
      <c r="R487" s="1"/>
      <c r="S487" s="3"/>
      <c r="T487" s="3"/>
      <c r="U487" s="15"/>
    </row>
    <row r="488" spans="1:21" x14ac:dyDescent="0.35">
      <c r="A488" s="3"/>
      <c r="B488" s="11"/>
      <c r="C488" s="11"/>
      <c r="D488" s="31"/>
      <c r="E488" s="31"/>
      <c r="F488" s="31"/>
      <c r="G488" s="31"/>
      <c r="H488" s="11"/>
      <c r="I488" s="11"/>
      <c r="J488" s="3"/>
      <c r="K488" s="12"/>
      <c r="L488" s="12"/>
      <c r="M488" s="12"/>
      <c r="N488" s="1"/>
      <c r="O488" s="12"/>
      <c r="P488" s="12"/>
      <c r="Q488" s="12"/>
      <c r="R488" s="1"/>
      <c r="S488" s="3"/>
      <c r="T488" s="3"/>
      <c r="U488" s="15"/>
    </row>
    <row r="489" spans="1:21" x14ac:dyDescent="0.35">
      <c r="A489" s="3"/>
      <c r="B489" s="11"/>
      <c r="C489" s="11"/>
      <c r="D489" s="31"/>
      <c r="E489" s="31"/>
      <c r="F489" s="31"/>
      <c r="G489" s="31"/>
      <c r="H489" s="11"/>
      <c r="I489" s="11"/>
      <c r="J489" s="3"/>
      <c r="K489" s="12"/>
      <c r="L489" s="12"/>
      <c r="M489" s="12"/>
      <c r="N489" s="1"/>
      <c r="O489" s="12"/>
      <c r="P489" s="12"/>
      <c r="Q489" s="12"/>
      <c r="R489" s="1"/>
      <c r="S489" s="3"/>
      <c r="T489" s="3"/>
      <c r="U489" s="15"/>
    </row>
    <row r="490" spans="1:21" x14ac:dyDescent="0.35">
      <c r="A490" s="3"/>
      <c r="B490" s="11"/>
      <c r="C490" s="11"/>
      <c r="D490" s="31"/>
      <c r="E490" s="31"/>
      <c r="F490" s="31"/>
      <c r="G490" s="31"/>
      <c r="H490" s="11"/>
      <c r="I490" s="11"/>
      <c r="J490" s="3"/>
      <c r="K490" s="12"/>
      <c r="L490" s="12"/>
      <c r="M490" s="12"/>
      <c r="N490" s="1"/>
      <c r="O490" s="12"/>
      <c r="P490" s="12"/>
      <c r="Q490" s="12"/>
      <c r="R490" s="1"/>
      <c r="S490" s="3"/>
      <c r="T490" s="3"/>
      <c r="U490" s="15"/>
    </row>
    <row r="491" spans="1:21" x14ac:dyDescent="0.35">
      <c r="A491" s="3"/>
      <c r="B491" s="11"/>
      <c r="C491" s="11"/>
      <c r="D491" s="31"/>
      <c r="E491" s="31"/>
      <c r="F491" s="31"/>
      <c r="G491" s="31"/>
      <c r="H491" s="11"/>
      <c r="I491" s="11"/>
      <c r="J491" s="3"/>
      <c r="K491" s="12"/>
      <c r="L491" s="12"/>
      <c r="M491" s="12"/>
      <c r="N491" s="1"/>
      <c r="O491" s="12"/>
      <c r="P491" s="12"/>
      <c r="Q491" s="12"/>
      <c r="R491" s="1"/>
      <c r="S491" s="3"/>
      <c r="T491" s="3"/>
      <c r="U491" s="15"/>
    </row>
    <row r="492" spans="1:21" x14ac:dyDescent="0.35">
      <c r="A492" s="3"/>
      <c r="B492" s="11"/>
      <c r="C492" s="11"/>
      <c r="D492" s="31"/>
      <c r="E492" s="31"/>
      <c r="F492" s="31"/>
      <c r="G492" s="31"/>
      <c r="H492" s="11"/>
      <c r="I492" s="11"/>
      <c r="J492" s="3"/>
      <c r="K492" s="12"/>
      <c r="L492" s="12"/>
      <c r="M492" s="12"/>
      <c r="N492" s="1"/>
      <c r="O492" s="12"/>
      <c r="P492" s="12"/>
      <c r="Q492" s="12"/>
      <c r="R492" s="1"/>
      <c r="S492" s="3"/>
      <c r="T492" s="3"/>
      <c r="U492" s="15"/>
    </row>
    <row r="493" spans="1:21" x14ac:dyDescent="0.35">
      <c r="A493" s="3"/>
      <c r="B493" s="11"/>
      <c r="C493" s="11"/>
      <c r="D493" s="31"/>
      <c r="E493" s="31"/>
      <c r="F493" s="31"/>
      <c r="G493" s="31"/>
      <c r="H493" s="11"/>
      <c r="I493" s="11"/>
      <c r="J493" s="3"/>
      <c r="K493" s="12"/>
      <c r="L493" s="12"/>
      <c r="M493" s="12"/>
      <c r="N493" s="1"/>
      <c r="O493" s="12"/>
      <c r="P493" s="12"/>
      <c r="Q493" s="12"/>
      <c r="R493" s="1"/>
      <c r="S493" s="3"/>
      <c r="T493" s="3"/>
      <c r="U493" s="15"/>
    </row>
    <row r="494" spans="1:21" x14ac:dyDescent="0.35">
      <c r="A494" s="3"/>
      <c r="B494" s="11"/>
      <c r="C494" s="11"/>
      <c r="D494" s="31"/>
      <c r="E494" s="31"/>
      <c r="F494" s="31"/>
      <c r="G494" s="31"/>
      <c r="H494" s="11"/>
      <c r="I494" s="11"/>
      <c r="J494" s="3"/>
      <c r="K494" s="12"/>
      <c r="L494" s="12"/>
      <c r="M494" s="12"/>
      <c r="N494" s="1"/>
      <c r="O494" s="12"/>
      <c r="P494" s="12"/>
      <c r="Q494" s="12"/>
      <c r="R494" s="1"/>
      <c r="S494" s="3"/>
      <c r="T494" s="3"/>
      <c r="U494" s="15"/>
    </row>
    <row r="495" spans="1:21" x14ac:dyDescent="0.35">
      <c r="A495" s="3"/>
      <c r="B495" s="11"/>
      <c r="C495" s="11"/>
      <c r="D495" s="31"/>
      <c r="E495" s="31"/>
      <c r="F495" s="31"/>
      <c r="G495" s="31"/>
      <c r="H495" s="11"/>
      <c r="I495" s="11"/>
      <c r="J495" s="3"/>
      <c r="K495" s="12"/>
      <c r="L495" s="12"/>
      <c r="M495" s="12"/>
      <c r="N495" s="1"/>
      <c r="O495" s="12"/>
      <c r="P495" s="12"/>
      <c r="Q495" s="12"/>
      <c r="R495" s="1"/>
      <c r="S495" s="3"/>
      <c r="T495" s="3"/>
      <c r="U495" s="15"/>
    </row>
    <row r="496" spans="1:21" x14ac:dyDescent="0.35">
      <c r="A496" s="3"/>
      <c r="B496" s="11"/>
      <c r="C496" s="11"/>
      <c r="D496" s="31"/>
      <c r="E496" s="31"/>
      <c r="F496" s="31"/>
      <c r="G496" s="31"/>
      <c r="H496" s="11"/>
      <c r="I496" s="11"/>
      <c r="J496" s="3"/>
      <c r="K496" s="12"/>
      <c r="L496" s="12"/>
      <c r="M496" s="12"/>
      <c r="N496" s="1"/>
      <c r="O496" s="12"/>
      <c r="P496" s="12"/>
      <c r="Q496" s="12"/>
      <c r="R496" s="1"/>
      <c r="S496" s="3"/>
      <c r="T496" s="3"/>
      <c r="U496" s="15"/>
    </row>
    <row r="497" spans="1:105" x14ac:dyDescent="0.35">
      <c r="A497" s="3"/>
      <c r="B497" s="11"/>
      <c r="C497" s="11"/>
      <c r="D497" s="31"/>
      <c r="E497" s="31"/>
      <c r="F497" s="31"/>
      <c r="G497" s="31"/>
      <c r="H497" s="11"/>
      <c r="I497" s="11"/>
      <c r="J497" s="3"/>
      <c r="K497" s="12"/>
      <c r="L497" s="12"/>
      <c r="M497" s="12"/>
      <c r="N497" s="1"/>
      <c r="O497" s="12"/>
      <c r="P497" s="12"/>
      <c r="Q497" s="12"/>
      <c r="R497" s="1"/>
      <c r="S497" s="3"/>
      <c r="T497" s="3"/>
      <c r="U497" s="15"/>
    </row>
    <row r="498" spans="1:105" x14ac:dyDescent="0.35">
      <c r="A498" s="3"/>
      <c r="B498" s="11"/>
      <c r="C498" s="11"/>
      <c r="D498" s="31"/>
      <c r="E498" s="31"/>
      <c r="F498" s="31"/>
      <c r="G498" s="31"/>
      <c r="H498" s="11"/>
      <c r="I498" s="11"/>
      <c r="J498" s="3"/>
      <c r="K498" s="12"/>
      <c r="L498" s="12"/>
      <c r="M498" s="12"/>
      <c r="N498" s="1"/>
      <c r="O498" s="12"/>
      <c r="P498" s="12"/>
      <c r="Q498" s="12"/>
      <c r="R498" s="1"/>
      <c r="S498" s="3"/>
      <c r="T498" s="3"/>
      <c r="U498" s="15"/>
    </row>
    <row r="499" spans="1:105" x14ac:dyDescent="0.35">
      <c r="A499" s="3"/>
      <c r="B499" s="11"/>
      <c r="C499" s="11"/>
      <c r="D499" s="31"/>
      <c r="E499" s="31"/>
      <c r="F499" s="31"/>
      <c r="G499" s="31"/>
      <c r="H499" s="11"/>
      <c r="I499" s="11"/>
      <c r="J499" s="3"/>
      <c r="K499" s="12"/>
      <c r="L499" s="12"/>
      <c r="M499" s="12"/>
      <c r="N499" s="1"/>
      <c r="O499" s="12"/>
      <c r="P499" s="12"/>
      <c r="Q499" s="12"/>
      <c r="R499" s="1"/>
      <c r="S499" s="3"/>
      <c r="T499" s="3"/>
      <c r="U499" s="15"/>
    </row>
    <row r="500" spans="1:105" x14ac:dyDescent="0.35">
      <c r="A500" s="3"/>
      <c r="B500" s="11"/>
      <c r="C500" s="11"/>
      <c r="D500" s="31"/>
      <c r="E500" s="31"/>
      <c r="F500" s="31"/>
      <c r="G500" s="31"/>
      <c r="H500" s="11"/>
      <c r="I500" s="11"/>
      <c r="J500" s="3"/>
      <c r="K500" s="12"/>
      <c r="L500" s="12"/>
      <c r="M500" s="12"/>
      <c r="N500" s="1"/>
      <c r="O500" s="12"/>
      <c r="P500" s="12"/>
      <c r="Q500" s="12"/>
      <c r="R500" s="1"/>
      <c r="S500" s="3"/>
      <c r="T500" s="3"/>
      <c r="U500" s="15"/>
    </row>
    <row r="501" spans="1:105" x14ac:dyDescent="0.35">
      <c r="A501" s="3"/>
      <c r="B501" s="11"/>
      <c r="C501" s="11"/>
      <c r="D501" s="31"/>
      <c r="E501" s="31"/>
      <c r="F501" s="31"/>
      <c r="G501" s="31"/>
      <c r="H501" s="11"/>
      <c r="I501" s="11"/>
      <c r="J501" s="3"/>
      <c r="K501" s="12"/>
      <c r="L501" s="12"/>
      <c r="M501" s="12"/>
      <c r="N501" s="1"/>
      <c r="O501" s="12"/>
      <c r="P501" s="12"/>
      <c r="Q501" s="12"/>
      <c r="R501" s="1"/>
      <c r="S501" s="3"/>
      <c r="T501" s="3"/>
      <c r="U501" s="15"/>
    </row>
    <row r="502" spans="1:105" s="18" customFormat="1" x14ac:dyDescent="0.35">
      <c r="B502" s="13"/>
      <c r="C502" s="13"/>
      <c r="D502" s="32"/>
      <c r="E502" s="32"/>
      <c r="F502" s="32"/>
      <c r="G502" s="32"/>
      <c r="H502" s="13"/>
      <c r="I502" s="13"/>
      <c r="J502" s="2"/>
      <c r="K502" s="14"/>
      <c r="L502" s="14"/>
      <c r="M502" s="16"/>
      <c r="N502" s="17"/>
      <c r="O502" s="14"/>
      <c r="P502" s="16"/>
      <c r="Q502" s="16"/>
      <c r="R502" s="17"/>
      <c r="U502" s="15"/>
      <c r="V502" s="40"/>
      <c r="W502" s="40"/>
      <c r="X502" s="40"/>
      <c r="Y502" s="40"/>
      <c r="Z502" s="40"/>
      <c r="AA502" s="40"/>
      <c r="AB502" s="40"/>
      <c r="AC502" s="40"/>
      <c r="AD502" s="40"/>
      <c r="AE502"/>
      <c r="AF502" s="101"/>
      <c r="AG502"/>
      <c r="AH502" s="40"/>
      <c r="AI502" s="40"/>
      <c r="AJ502" s="40"/>
      <c r="AK502"/>
      <c r="AL502"/>
      <c r="AM502"/>
      <c r="AN502"/>
      <c r="AO502" s="40"/>
      <c r="AP502" s="40"/>
      <c r="AQ502" s="40"/>
      <c r="AR502" s="40"/>
      <c r="AS502" s="40"/>
      <c r="AT502" s="40"/>
      <c r="AU502" s="40"/>
      <c r="AV502" s="40"/>
      <c r="AW502" s="40"/>
      <c r="AX502"/>
      <c r="AY502" s="98"/>
      <c r="AZ502"/>
      <c r="BA502" s="40"/>
      <c r="BB502" s="40"/>
      <c r="BC502" s="40"/>
      <c r="BD502"/>
      <c r="BE502"/>
      <c r="BF502"/>
      <c r="BG502" s="33"/>
      <c r="BH502" s="40"/>
      <c r="BI502" s="40"/>
      <c r="BJ502" s="40"/>
      <c r="BK502" s="40"/>
      <c r="BL502" s="40"/>
      <c r="BM502" s="40"/>
      <c r="BN502" s="40"/>
      <c r="BO502" s="40"/>
      <c r="BP502" s="40"/>
      <c r="BQ502"/>
      <c r="BR502"/>
      <c r="BS502"/>
      <c r="BT502" s="40"/>
      <c r="BU502" s="40"/>
      <c r="BV502" s="40"/>
      <c r="BW502"/>
      <c r="BX502"/>
      <c r="BY502"/>
      <c r="BZ502" s="33"/>
      <c r="CA502" s="40"/>
      <c r="CB502" s="40"/>
      <c r="CC502" s="40"/>
      <c r="CD502" s="40"/>
      <c r="CE502" s="40"/>
      <c r="CF502" s="40"/>
      <c r="CG502" s="40"/>
      <c r="CH502" s="40"/>
      <c r="CI502" s="40"/>
      <c r="CJ502"/>
      <c r="CK502"/>
      <c r="CL502"/>
      <c r="CM502" s="40"/>
      <c r="CN502" s="40"/>
      <c r="CO502" s="40"/>
      <c r="CP502"/>
      <c r="CQ502"/>
      <c r="CR502"/>
      <c r="CS502"/>
      <c r="CT502" s="82"/>
      <c r="CU502" s="82"/>
      <c r="CV502" s="82"/>
      <c r="CW502" s="82"/>
      <c r="CX502" s="82"/>
      <c r="CY502" s="82"/>
      <c r="CZ502" s="82"/>
      <c r="DA502" s="82"/>
    </row>
    <row r="503" spans="1:105" s="18" customFormat="1" x14ac:dyDescent="0.35">
      <c r="B503" s="13"/>
      <c r="C503" s="13"/>
      <c r="D503" s="32"/>
      <c r="E503" s="32"/>
      <c r="F503" s="32"/>
      <c r="G503" s="32"/>
      <c r="H503" s="13"/>
      <c r="I503" s="13"/>
      <c r="J503" s="2"/>
      <c r="K503" s="14"/>
      <c r="L503" s="14"/>
      <c r="M503" s="16"/>
      <c r="N503" s="17"/>
      <c r="O503" s="14"/>
      <c r="P503" s="16"/>
      <c r="Q503" s="16"/>
      <c r="R503" s="17"/>
      <c r="U503" s="15"/>
      <c r="V503" s="40"/>
      <c r="W503" s="40"/>
      <c r="X503" s="40"/>
      <c r="Y503" s="40"/>
      <c r="Z503" s="40"/>
      <c r="AA503" s="40"/>
      <c r="AB503" s="40"/>
      <c r="AC503" s="40"/>
      <c r="AD503" s="40"/>
      <c r="AE503"/>
      <c r="AF503" s="101"/>
      <c r="AG503"/>
      <c r="AH503" s="40"/>
      <c r="AI503" s="40"/>
      <c r="AJ503" s="40"/>
      <c r="AK503"/>
      <c r="AL503"/>
      <c r="AM503"/>
      <c r="AN503"/>
      <c r="AO503" s="40"/>
      <c r="AP503" s="40"/>
      <c r="AQ503" s="40"/>
      <c r="AR503" s="40"/>
      <c r="AS503" s="40"/>
      <c r="AT503" s="40"/>
      <c r="AU503" s="40"/>
      <c r="AV503" s="40"/>
      <c r="AW503" s="40"/>
      <c r="AX503"/>
      <c r="AY503" s="98"/>
      <c r="AZ503"/>
      <c r="BA503" s="40"/>
      <c r="BB503" s="40"/>
      <c r="BC503" s="40"/>
      <c r="BD503"/>
      <c r="BE503"/>
      <c r="BF503"/>
      <c r="BG503" s="33"/>
      <c r="BH503" s="40"/>
      <c r="BI503" s="40"/>
      <c r="BJ503" s="40"/>
      <c r="BK503" s="40"/>
      <c r="BL503" s="40"/>
      <c r="BM503" s="40"/>
      <c r="BN503" s="40"/>
      <c r="BO503" s="40"/>
      <c r="BP503" s="40"/>
      <c r="BQ503"/>
      <c r="BR503"/>
      <c r="BS503"/>
      <c r="BT503" s="40"/>
      <c r="BU503" s="40"/>
      <c r="BV503" s="40"/>
      <c r="BW503"/>
      <c r="BX503"/>
      <c r="BY503"/>
      <c r="BZ503" s="33"/>
      <c r="CA503" s="40"/>
      <c r="CB503" s="40"/>
      <c r="CC503" s="40"/>
      <c r="CD503" s="40"/>
      <c r="CE503" s="40"/>
      <c r="CF503" s="40"/>
      <c r="CG503" s="40"/>
      <c r="CH503" s="40"/>
      <c r="CI503" s="40"/>
      <c r="CJ503"/>
      <c r="CK503"/>
      <c r="CL503"/>
      <c r="CM503" s="40"/>
      <c r="CN503" s="40"/>
      <c r="CO503" s="40"/>
      <c r="CP503"/>
      <c r="CQ503"/>
      <c r="CR503"/>
      <c r="CS503"/>
      <c r="CT503" s="19"/>
      <c r="CU503" s="19"/>
      <c r="CV503" s="19"/>
      <c r="CW503" s="19"/>
      <c r="CX503" s="19"/>
      <c r="CY503" s="19"/>
      <c r="CZ503" s="19"/>
      <c r="DA503" s="19"/>
    </row>
    <row r="504" spans="1:105" s="18" customFormat="1" x14ac:dyDescent="0.35">
      <c r="B504" s="13"/>
      <c r="C504" s="13"/>
      <c r="D504" s="32"/>
      <c r="E504" s="32"/>
      <c r="F504" s="32"/>
      <c r="G504" s="32"/>
      <c r="H504" s="13"/>
      <c r="I504" s="13"/>
      <c r="J504" s="2"/>
      <c r="K504" s="14"/>
      <c r="L504" s="14"/>
      <c r="M504" s="16"/>
      <c r="N504" s="17"/>
      <c r="O504" s="14"/>
      <c r="P504" s="16"/>
      <c r="Q504" s="16"/>
      <c r="R504" s="17"/>
      <c r="U504" s="15"/>
      <c r="V504" s="40"/>
      <c r="W504" s="40"/>
      <c r="X504" s="40"/>
      <c r="Y504" s="40"/>
      <c r="Z504" s="40"/>
      <c r="AA504" s="40"/>
      <c r="AB504" s="40"/>
      <c r="AC504" s="40"/>
      <c r="AD504" s="40"/>
      <c r="AE504"/>
      <c r="AF504" s="101"/>
      <c r="AG504"/>
      <c r="AH504" s="40"/>
      <c r="AI504" s="40"/>
      <c r="AJ504" s="40"/>
      <c r="AK504"/>
      <c r="AL504"/>
      <c r="AM504"/>
      <c r="AN504"/>
      <c r="AO504" s="40"/>
      <c r="AP504" s="40"/>
      <c r="AQ504" s="40"/>
      <c r="AR504" s="40"/>
      <c r="AS504" s="40"/>
      <c r="AT504" s="40"/>
      <c r="AU504" s="40"/>
      <c r="AV504" s="40"/>
      <c r="AW504" s="40"/>
      <c r="AX504"/>
      <c r="AY504" s="98"/>
      <c r="AZ504"/>
      <c r="BA504" s="40"/>
      <c r="BB504" s="40"/>
      <c r="BC504" s="40"/>
      <c r="BD504"/>
      <c r="BE504"/>
      <c r="BF504"/>
      <c r="BG504" s="33"/>
      <c r="BH504" s="40"/>
      <c r="BI504" s="40"/>
      <c r="BJ504" s="40"/>
      <c r="BK504" s="40"/>
      <c r="BL504" s="40"/>
      <c r="BM504" s="40"/>
      <c r="BN504" s="40"/>
      <c r="BO504" s="40"/>
      <c r="BP504" s="40"/>
      <c r="BQ504"/>
      <c r="BR504"/>
      <c r="BS504"/>
      <c r="BT504" s="40"/>
      <c r="BU504" s="40"/>
      <c r="BV504" s="40"/>
      <c r="BW504"/>
      <c r="BX504"/>
      <c r="BY504"/>
      <c r="BZ504" s="33"/>
      <c r="CA504" s="40"/>
      <c r="CB504" s="40"/>
      <c r="CC504" s="40"/>
      <c r="CD504" s="40"/>
      <c r="CE504" s="40"/>
      <c r="CF504" s="40"/>
      <c r="CG504" s="40"/>
      <c r="CH504" s="40"/>
      <c r="CI504" s="40"/>
      <c r="CJ504"/>
      <c r="CK504"/>
      <c r="CL504"/>
      <c r="CM504" s="40"/>
      <c r="CN504" s="40"/>
      <c r="CO504" s="40"/>
      <c r="CP504"/>
      <c r="CQ504"/>
      <c r="CR504"/>
      <c r="CS504"/>
      <c r="CT504" s="19"/>
      <c r="CU504" s="19"/>
      <c r="CV504" s="19"/>
      <c r="CW504" s="19"/>
      <c r="CX504" s="19"/>
      <c r="CY504" s="19"/>
      <c r="CZ504" s="19"/>
      <c r="DA504" s="19"/>
    </row>
    <row r="505" spans="1:105" s="18" customFormat="1" x14ac:dyDescent="0.35">
      <c r="B505" s="13"/>
      <c r="C505" s="13"/>
      <c r="D505" s="32"/>
      <c r="E505" s="32"/>
      <c r="F505" s="32"/>
      <c r="G505" s="32"/>
      <c r="H505" s="13"/>
      <c r="I505" s="13"/>
      <c r="J505" s="2"/>
      <c r="K505" s="14"/>
      <c r="L505" s="14"/>
      <c r="M505" s="16"/>
      <c r="N505" s="17"/>
      <c r="O505" s="14"/>
      <c r="P505" s="16"/>
      <c r="Q505" s="16"/>
      <c r="R505" s="17"/>
      <c r="U505" s="19"/>
      <c r="V505" s="40"/>
      <c r="W505" s="40"/>
      <c r="X505" s="40"/>
      <c r="Y505" s="40"/>
      <c r="Z505" s="40"/>
      <c r="AA505" s="40"/>
      <c r="AB505" s="40"/>
      <c r="AC505" s="40"/>
      <c r="AD505" s="40"/>
      <c r="AE505"/>
      <c r="AF505" s="101"/>
      <c r="AG505"/>
      <c r="AH505" s="40"/>
      <c r="AI505" s="40"/>
      <c r="AJ505" s="40"/>
      <c r="AK505"/>
      <c r="AL505"/>
      <c r="AM505"/>
      <c r="AN505"/>
      <c r="AO505" s="40"/>
      <c r="AP505" s="40"/>
      <c r="AQ505" s="40"/>
      <c r="AR505" s="40"/>
      <c r="AS505" s="40"/>
      <c r="AT505" s="40"/>
      <c r="AU505" s="40"/>
      <c r="AV505" s="40"/>
      <c r="AW505" s="40"/>
      <c r="AX505"/>
      <c r="AY505" s="98"/>
      <c r="AZ505"/>
      <c r="BA505" s="40"/>
      <c r="BB505" s="40"/>
      <c r="BC505" s="40"/>
      <c r="BD505"/>
      <c r="BE505"/>
      <c r="BF505"/>
      <c r="BG505" s="33"/>
      <c r="BH505" s="40"/>
      <c r="BI505" s="40"/>
      <c r="BJ505" s="40"/>
      <c r="BK505" s="40"/>
      <c r="BL505" s="40"/>
      <c r="BM505" s="40"/>
      <c r="BN505" s="40"/>
      <c r="BO505" s="40"/>
      <c r="BP505" s="40"/>
      <c r="BQ505"/>
      <c r="BR505"/>
      <c r="BS505"/>
      <c r="BT505" s="40"/>
      <c r="BU505" s="40"/>
      <c r="BV505" s="40"/>
      <c r="BW505"/>
      <c r="BX505"/>
      <c r="BY505"/>
      <c r="BZ505" s="33"/>
      <c r="CA505" s="40"/>
      <c r="CB505" s="40"/>
      <c r="CC505" s="40"/>
      <c r="CD505" s="40"/>
      <c r="CE505" s="40"/>
      <c r="CF505" s="40"/>
      <c r="CG505" s="40"/>
      <c r="CH505" s="40"/>
      <c r="CI505" s="40"/>
      <c r="CJ505"/>
      <c r="CK505"/>
      <c r="CL505"/>
      <c r="CM505" s="40"/>
      <c r="CN505" s="40"/>
      <c r="CO505" s="40"/>
      <c r="CP505"/>
      <c r="CQ505"/>
      <c r="CR505"/>
      <c r="CS505"/>
      <c r="CT505" s="19"/>
      <c r="CU505" s="19"/>
      <c r="CV505" s="19"/>
      <c r="CW505" s="19"/>
      <c r="CX505" s="19"/>
      <c r="CY505" s="19"/>
      <c r="CZ505" s="19"/>
      <c r="DA505" s="19"/>
    </row>
    <row r="506" spans="1:105" s="18" customFormat="1" x14ac:dyDescent="0.35">
      <c r="B506" s="13"/>
      <c r="C506" s="13"/>
      <c r="D506" s="32"/>
      <c r="E506" s="32"/>
      <c r="F506" s="32"/>
      <c r="G506" s="32"/>
      <c r="H506" s="13"/>
      <c r="I506" s="13"/>
      <c r="J506" s="2"/>
      <c r="K506" s="14"/>
      <c r="L506" s="14"/>
      <c r="M506" s="16"/>
      <c r="N506" s="17"/>
      <c r="O506" s="14"/>
      <c r="P506" s="16"/>
      <c r="Q506" s="16"/>
      <c r="R506" s="17"/>
      <c r="U506" s="19"/>
      <c r="V506" s="40"/>
      <c r="W506" s="40"/>
      <c r="X506" s="40"/>
      <c r="Y506" s="40"/>
      <c r="Z506" s="40"/>
      <c r="AA506" s="40"/>
      <c r="AB506" s="40"/>
      <c r="AC506" s="40"/>
      <c r="AD506" s="40"/>
      <c r="AE506"/>
      <c r="AF506" s="101"/>
      <c r="AG506"/>
      <c r="AH506" s="40"/>
      <c r="AI506" s="40"/>
      <c r="AJ506" s="40"/>
      <c r="AK506"/>
      <c r="AL506"/>
      <c r="AM506"/>
      <c r="AN506"/>
      <c r="AO506" s="40"/>
      <c r="AP506" s="40"/>
      <c r="AQ506" s="40"/>
      <c r="AR506" s="40"/>
      <c r="AS506" s="40"/>
      <c r="AT506" s="40"/>
      <c r="AU506" s="40"/>
      <c r="AV506" s="40"/>
      <c r="AW506" s="40"/>
      <c r="AX506"/>
      <c r="AY506" s="98"/>
      <c r="AZ506"/>
      <c r="BA506" s="40"/>
      <c r="BB506" s="40"/>
      <c r="BC506" s="40"/>
      <c r="BD506"/>
      <c r="BE506"/>
      <c r="BF506"/>
      <c r="BG506" s="33"/>
      <c r="BH506" s="40"/>
      <c r="BI506" s="40"/>
      <c r="BJ506" s="40"/>
      <c r="BK506" s="40"/>
      <c r="BL506" s="40"/>
      <c r="BM506" s="40"/>
      <c r="BN506" s="40"/>
      <c r="BO506" s="40"/>
      <c r="BP506" s="40"/>
      <c r="BQ506"/>
      <c r="BR506"/>
      <c r="BS506"/>
      <c r="BT506" s="40"/>
      <c r="BU506" s="40"/>
      <c r="BV506" s="40"/>
      <c r="BW506"/>
      <c r="BX506"/>
      <c r="BY506"/>
      <c r="BZ506" s="33"/>
      <c r="CA506" s="40"/>
      <c r="CB506" s="40"/>
      <c r="CC506" s="40"/>
      <c r="CD506" s="40"/>
      <c r="CE506" s="40"/>
      <c r="CF506" s="40"/>
      <c r="CG506" s="40"/>
      <c r="CH506" s="40"/>
      <c r="CI506" s="40"/>
      <c r="CJ506"/>
      <c r="CK506"/>
      <c r="CL506"/>
      <c r="CM506" s="40"/>
      <c r="CN506" s="40"/>
      <c r="CO506" s="40"/>
      <c r="CP506"/>
      <c r="CQ506"/>
      <c r="CR506"/>
      <c r="CS506"/>
      <c r="CT506" s="19"/>
      <c r="CU506" s="19"/>
      <c r="CV506" s="19"/>
      <c r="CW506" s="19"/>
      <c r="CX506" s="19"/>
      <c r="CY506" s="19"/>
      <c r="CZ506" s="19"/>
      <c r="DA506" s="19"/>
    </row>
    <row r="507" spans="1:105" s="18" customFormat="1" x14ac:dyDescent="0.35">
      <c r="B507" s="13"/>
      <c r="C507" s="13"/>
      <c r="D507" s="32"/>
      <c r="E507" s="32"/>
      <c r="F507" s="32"/>
      <c r="G507" s="32"/>
      <c r="H507" s="13"/>
      <c r="I507" s="13"/>
      <c r="J507" s="2"/>
      <c r="K507" s="14"/>
      <c r="L507" s="14"/>
      <c r="M507" s="16"/>
      <c r="N507" s="17"/>
      <c r="O507" s="14"/>
      <c r="P507" s="16"/>
      <c r="Q507" s="16"/>
      <c r="R507" s="17"/>
      <c r="U507" s="19"/>
      <c r="V507" s="40"/>
      <c r="W507" s="40"/>
      <c r="X507" s="40"/>
      <c r="Y507" s="40"/>
      <c r="Z507" s="40"/>
      <c r="AA507" s="40"/>
      <c r="AB507" s="40"/>
      <c r="AC507" s="40"/>
      <c r="AD507" s="40"/>
      <c r="AE507"/>
      <c r="AF507" s="101"/>
      <c r="AG507"/>
      <c r="AH507" s="40"/>
      <c r="AI507" s="40"/>
      <c r="AJ507" s="40"/>
      <c r="AK507"/>
      <c r="AL507"/>
      <c r="AM507"/>
      <c r="AN507"/>
      <c r="AO507" s="40"/>
      <c r="AP507" s="40"/>
      <c r="AQ507" s="40"/>
      <c r="AR507" s="40"/>
      <c r="AS507" s="40"/>
      <c r="AT507" s="40"/>
      <c r="AU507" s="40"/>
      <c r="AV507" s="40"/>
      <c r="AW507" s="40"/>
      <c r="AX507"/>
      <c r="AY507" s="98"/>
      <c r="AZ507"/>
      <c r="BA507" s="40"/>
      <c r="BB507" s="40"/>
      <c r="BC507" s="40"/>
      <c r="BD507"/>
      <c r="BE507"/>
      <c r="BF507"/>
      <c r="BG507" s="33"/>
      <c r="BH507" s="40"/>
      <c r="BI507" s="40"/>
      <c r="BJ507" s="40"/>
      <c r="BK507" s="40"/>
      <c r="BL507" s="40"/>
      <c r="BM507" s="40"/>
      <c r="BN507" s="40"/>
      <c r="BO507" s="40"/>
      <c r="BP507" s="40"/>
      <c r="BQ507"/>
      <c r="BR507"/>
      <c r="BS507"/>
      <c r="BT507" s="40"/>
      <c r="BU507" s="40"/>
      <c r="BV507" s="40"/>
      <c r="BW507"/>
      <c r="BX507"/>
      <c r="BY507"/>
      <c r="BZ507" s="33"/>
      <c r="CA507" s="40"/>
      <c r="CB507" s="40"/>
      <c r="CC507" s="40"/>
      <c r="CD507" s="40"/>
      <c r="CE507" s="40"/>
      <c r="CF507" s="40"/>
      <c r="CG507" s="40"/>
      <c r="CH507" s="40"/>
      <c r="CI507" s="40"/>
      <c r="CJ507"/>
      <c r="CK507"/>
      <c r="CL507"/>
      <c r="CM507" s="40"/>
      <c r="CN507" s="40"/>
      <c r="CO507" s="40"/>
      <c r="CP507"/>
      <c r="CQ507"/>
      <c r="CR507"/>
      <c r="CS507"/>
      <c r="CT507" s="19"/>
      <c r="CU507" s="19"/>
      <c r="CV507" s="19"/>
      <c r="CW507" s="19"/>
      <c r="CX507" s="19"/>
      <c r="CY507" s="19"/>
      <c r="CZ507" s="19"/>
      <c r="DA507" s="19"/>
    </row>
    <row r="508" spans="1:105" s="18" customFormat="1" x14ac:dyDescent="0.35">
      <c r="B508" s="13"/>
      <c r="C508" s="13"/>
      <c r="D508" s="32"/>
      <c r="E508" s="32"/>
      <c r="F508" s="32"/>
      <c r="G508" s="32"/>
      <c r="H508" s="13"/>
      <c r="I508" s="13"/>
      <c r="J508" s="2"/>
      <c r="K508" s="14"/>
      <c r="L508" s="14"/>
      <c r="M508" s="16"/>
      <c r="N508" s="17"/>
      <c r="O508" s="14"/>
      <c r="P508" s="16"/>
      <c r="Q508" s="16"/>
      <c r="R508" s="17"/>
      <c r="U508" s="19"/>
      <c r="V508" s="40"/>
      <c r="W508" s="40"/>
      <c r="X508" s="40"/>
      <c r="Y508" s="40"/>
      <c r="Z508" s="40"/>
      <c r="AA508" s="40"/>
      <c r="AB508" s="40"/>
      <c r="AC508" s="40"/>
      <c r="AD508" s="40"/>
      <c r="AE508"/>
      <c r="AF508" s="101"/>
      <c r="AG508"/>
      <c r="AH508" s="40"/>
      <c r="AI508" s="40"/>
      <c r="AJ508" s="40"/>
      <c r="AK508"/>
      <c r="AL508"/>
      <c r="AM508"/>
      <c r="AN508"/>
      <c r="AO508" s="40"/>
      <c r="AP508" s="40"/>
      <c r="AQ508" s="40"/>
      <c r="AR508" s="40"/>
      <c r="AS508" s="40"/>
      <c r="AT508" s="40"/>
      <c r="AU508" s="40"/>
      <c r="AV508" s="40"/>
      <c r="AW508" s="40"/>
      <c r="AX508"/>
      <c r="AY508" s="98"/>
      <c r="AZ508"/>
      <c r="BA508" s="40"/>
      <c r="BB508" s="40"/>
      <c r="BC508" s="40"/>
      <c r="BD508"/>
      <c r="BE508"/>
      <c r="BF508"/>
      <c r="BG508" s="33"/>
      <c r="BH508" s="40"/>
      <c r="BI508" s="40"/>
      <c r="BJ508" s="40"/>
      <c r="BK508" s="40"/>
      <c r="BL508" s="40"/>
      <c r="BM508" s="40"/>
      <c r="BN508" s="40"/>
      <c r="BO508" s="40"/>
      <c r="BP508" s="40"/>
      <c r="BQ508"/>
      <c r="BR508"/>
      <c r="BS508"/>
      <c r="BT508" s="40"/>
      <c r="BU508" s="40"/>
      <c r="BV508" s="40"/>
      <c r="BW508"/>
      <c r="BX508"/>
      <c r="BY508"/>
      <c r="BZ508" s="33"/>
      <c r="CA508" s="40"/>
      <c r="CB508" s="40"/>
      <c r="CC508" s="40"/>
      <c r="CD508" s="40"/>
      <c r="CE508" s="40"/>
      <c r="CF508" s="40"/>
      <c r="CG508" s="40"/>
      <c r="CH508" s="40"/>
      <c r="CI508" s="40"/>
      <c r="CJ508"/>
      <c r="CK508"/>
      <c r="CL508"/>
      <c r="CM508" s="40"/>
      <c r="CN508" s="40"/>
      <c r="CO508" s="40"/>
      <c r="CP508"/>
      <c r="CQ508"/>
      <c r="CR508"/>
      <c r="CS508"/>
      <c r="CT508" s="19"/>
      <c r="CU508" s="19"/>
      <c r="CV508" s="19"/>
      <c r="CW508" s="19"/>
      <c r="CX508" s="19"/>
      <c r="CY508" s="19"/>
      <c r="CZ508" s="19"/>
      <c r="DA508" s="19"/>
    </row>
    <row r="509" spans="1:105" s="18" customFormat="1" x14ac:dyDescent="0.35">
      <c r="B509" s="13"/>
      <c r="C509" s="13"/>
      <c r="D509" s="32"/>
      <c r="E509" s="32"/>
      <c r="F509" s="32"/>
      <c r="G509" s="32"/>
      <c r="H509" s="13"/>
      <c r="I509" s="13"/>
      <c r="J509" s="2"/>
      <c r="K509" s="14"/>
      <c r="L509" s="14"/>
      <c r="M509" s="16"/>
      <c r="N509" s="17"/>
      <c r="O509" s="14"/>
      <c r="P509" s="16"/>
      <c r="Q509" s="16"/>
      <c r="R509" s="17"/>
      <c r="U509" s="19"/>
      <c r="V509" s="40"/>
      <c r="W509" s="40"/>
      <c r="X509" s="40"/>
      <c r="Y509" s="40"/>
      <c r="Z509" s="40"/>
      <c r="AA509" s="40"/>
      <c r="AB509" s="40"/>
      <c r="AC509" s="40"/>
      <c r="AD509" s="40"/>
      <c r="AE509"/>
      <c r="AF509" s="101"/>
      <c r="AG509"/>
      <c r="AH509" s="40"/>
      <c r="AI509" s="40"/>
      <c r="AJ509" s="40"/>
      <c r="AK509"/>
      <c r="AL509"/>
      <c r="AM509"/>
      <c r="AN509"/>
      <c r="AO509" s="40"/>
      <c r="AP509" s="40"/>
      <c r="AQ509" s="40"/>
      <c r="AR509" s="40"/>
      <c r="AS509" s="40"/>
      <c r="AT509" s="40"/>
      <c r="AU509" s="40"/>
      <c r="AV509" s="40"/>
      <c r="AW509" s="40"/>
      <c r="AX509"/>
      <c r="AY509" s="98"/>
      <c r="AZ509"/>
      <c r="BA509" s="40"/>
      <c r="BB509" s="40"/>
      <c r="BC509" s="40"/>
      <c r="BD509"/>
      <c r="BE509"/>
      <c r="BF509"/>
      <c r="BG509" s="33"/>
      <c r="BH509" s="40"/>
      <c r="BI509" s="40"/>
      <c r="BJ509" s="40"/>
      <c r="BK509" s="40"/>
      <c r="BL509" s="40"/>
      <c r="BM509" s="40"/>
      <c r="BN509" s="40"/>
      <c r="BO509" s="40"/>
      <c r="BP509" s="40"/>
      <c r="BQ509"/>
      <c r="BR509"/>
      <c r="BS509"/>
      <c r="BT509" s="40"/>
      <c r="BU509" s="40"/>
      <c r="BV509" s="40"/>
      <c r="BW509"/>
      <c r="BX509"/>
      <c r="BY509"/>
      <c r="BZ509" s="33"/>
      <c r="CA509" s="40"/>
      <c r="CB509" s="40"/>
      <c r="CC509" s="40"/>
      <c r="CD509" s="40"/>
      <c r="CE509" s="40"/>
      <c r="CF509" s="40"/>
      <c r="CG509" s="40"/>
      <c r="CH509" s="40"/>
      <c r="CI509" s="40"/>
      <c r="CJ509"/>
      <c r="CK509"/>
      <c r="CL509"/>
      <c r="CM509" s="40"/>
      <c r="CN509" s="40"/>
      <c r="CO509" s="40"/>
      <c r="CP509"/>
      <c r="CQ509"/>
      <c r="CR509"/>
      <c r="CS509"/>
      <c r="CT509" s="19"/>
      <c r="CU509" s="19"/>
      <c r="CV509" s="19"/>
      <c r="CW509" s="19"/>
      <c r="CX509" s="19"/>
      <c r="CY509" s="19"/>
      <c r="CZ509" s="19"/>
      <c r="DA509" s="19"/>
    </row>
    <row r="510" spans="1:105" s="18" customFormat="1" x14ac:dyDescent="0.35">
      <c r="B510" s="13"/>
      <c r="C510" s="13"/>
      <c r="D510" s="32"/>
      <c r="E510" s="32"/>
      <c r="F510" s="32"/>
      <c r="G510" s="32"/>
      <c r="H510" s="13"/>
      <c r="I510" s="13"/>
      <c r="J510" s="2"/>
      <c r="K510" s="14"/>
      <c r="L510" s="14"/>
      <c r="M510" s="16"/>
      <c r="N510" s="17"/>
      <c r="O510" s="14"/>
      <c r="P510" s="16"/>
      <c r="Q510" s="16"/>
      <c r="R510" s="17"/>
      <c r="U510" s="19"/>
      <c r="V510" s="40"/>
      <c r="W510" s="40"/>
      <c r="X510" s="40"/>
      <c r="Y510" s="40"/>
      <c r="Z510" s="40"/>
      <c r="AA510" s="40"/>
      <c r="AB510" s="40"/>
      <c r="AC510" s="40"/>
      <c r="AD510" s="40"/>
      <c r="AE510"/>
      <c r="AF510" s="101"/>
      <c r="AG510"/>
      <c r="AH510" s="40"/>
      <c r="AI510" s="40"/>
      <c r="AJ510" s="40"/>
      <c r="AK510"/>
      <c r="AL510"/>
      <c r="AM510"/>
      <c r="AN510"/>
      <c r="AO510" s="40"/>
      <c r="AP510" s="40"/>
      <c r="AQ510" s="40"/>
      <c r="AR510" s="40"/>
      <c r="AS510" s="40"/>
      <c r="AT510" s="40"/>
      <c r="AU510" s="40"/>
      <c r="AV510" s="40"/>
      <c r="AW510" s="40"/>
      <c r="AX510"/>
      <c r="AY510" s="98"/>
      <c r="AZ510"/>
      <c r="BA510" s="40"/>
      <c r="BB510" s="40"/>
      <c r="BC510" s="40"/>
      <c r="BD510"/>
      <c r="BE510"/>
      <c r="BF510"/>
      <c r="BG510" s="33"/>
      <c r="BH510" s="40"/>
      <c r="BI510" s="40"/>
      <c r="BJ510" s="40"/>
      <c r="BK510" s="40"/>
      <c r="BL510" s="40"/>
      <c r="BM510" s="40"/>
      <c r="BN510" s="40"/>
      <c r="BO510" s="40"/>
      <c r="BP510" s="40"/>
      <c r="BQ510"/>
      <c r="BR510"/>
      <c r="BS510"/>
      <c r="BT510" s="40"/>
      <c r="BU510" s="40"/>
      <c r="BV510" s="40"/>
      <c r="BW510"/>
      <c r="BX510"/>
      <c r="BY510"/>
      <c r="BZ510" s="33"/>
      <c r="CA510" s="40"/>
      <c r="CB510" s="40"/>
      <c r="CC510" s="40"/>
      <c r="CD510" s="40"/>
      <c r="CE510" s="40"/>
      <c r="CF510" s="40"/>
      <c r="CG510" s="40"/>
      <c r="CH510" s="40"/>
      <c r="CI510" s="40"/>
      <c r="CJ510"/>
      <c r="CK510"/>
      <c r="CL510"/>
      <c r="CM510" s="40"/>
      <c r="CN510" s="40"/>
      <c r="CO510" s="40"/>
      <c r="CP510"/>
      <c r="CQ510"/>
      <c r="CR510"/>
      <c r="CS510"/>
      <c r="CT510" s="19"/>
      <c r="CU510" s="19"/>
      <c r="CV510" s="19"/>
      <c r="CW510" s="19"/>
      <c r="CX510" s="19"/>
      <c r="CY510" s="19"/>
      <c r="CZ510" s="19"/>
      <c r="DA510" s="19"/>
    </row>
    <row r="511" spans="1:105" s="18" customFormat="1" x14ac:dyDescent="0.35">
      <c r="B511" s="13"/>
      <c r="C511" s="13"/>
      <c r="D511" s="32"/>
      <c r="E511" s="32"/>
      <c r="F511" s="32"/>
      <c r="G511" s="32"/>
      <c r="H511" s="13"/>
      <c r="I511" s="13"/>
      <c r="J511" s="2"/>
      <c r="K511" s="14"/>
      <c r="L511" s="14"/>
      <c r="M511" s="16"/>
      <c r="N511" s="17"/>
      <c r="O511" s="14"/>
      <c r="P511" s="16"/>
      <c r="Q511" s="16"/>
      <c r="R511" s="17"/>
      <c r="U511" s="19"/>
      <c r="V511" s="40"/>
      <c r="W511" s="40"/>
      <c r="X511" s="40"/>
      <c r="Y511" s="40"/>
      <c r="Z511" s="40"/>
      <c r="AA511" s="40"/>
      <c r="AB511" s="40"/>
      <c r="AC511" s="40"/>
      <c r="AD511" s="40"/>
      <c r="AE511"/>
      <c r="AF511" s="101"/>
      <c r="AG511"/>
      <c r="AH511" s="40"/>
      <c r="AI511" s="40"/>
      <c r="AJ511" s="40"/>
      <c r="AK511"/>
      <c r="AL511"/>
      <c r="AM511"/>
      <c r="AN511"/>
      <c r="AO511" s="40"/>
      <c r="AP511" s="40"/>
      <c r="AQ511" s="40"/>
      <c r="AR511" s="40"/>
      <c r="AS511" s="40"/>
      <c r="AT511" s="40"/>
      <c r="AU511" s="40"/>
      <c r="AV511" s="40"/>
      <c r="AW511" s="40"/>
      <c r="AX511"/>
      <c r="AY511" s="98"/>
      <c r="AZ511"/>
      <c r="BA511" s="40"/>
      <c r="BB511" s="40"/>
      <c r="BC511" s="40"/>
      <c r="BD511"/>
      <c r="BE511"/>
      <c r="BF511"/>
      <c r="BG511" s="33"/>
      <c r="BH511" s="40"/>
      <c r="BI511" s="40"/>
      <c r="BJ511" s="40"/>
      <c r="BK511" s="40"/>
      <c r="BL511" s="40"/>
      <c r="BM511" s="40"/>
      <c r="BN511" s="40"/>
      <c r="BO511" s="40"/>
      <c r="BP511" s="40"/>
      <c r="BQ511"/>
      <c r="BR511"/>
      <c r="BS511"/>
      <c r="BT511" s="40"/>
      <c r="BU511" s="40"/>
      <c r="BV511" s="40"/>
      <c r="BW511"/>
      <c r="BX511"/>
      <c r="BY511"/>
      <c r="BZ511" s="33"/>
      <c r="CA511" s="40"/>
      <c r="CB511" s="40"/>
      <c r="CC511" s="40"/>
      <c r="CD511" s="40"/>
      <c r="CE511" s="40"/>
      <c r="CF511" s="40"/>
      <c r="CG511" s="40"/>
      <c r="CH511" s="40"/>
      <c r="CI511" s="40"/>
      <c r="CJ511"/>
      <c r="CK511"/>
      <c r="CL511"/>
      <c r="CM511" s="40"/>
      <c r="CN511" s="40"/>
      <c r="CO511" s="40"/>
      <c r="CP511"/>
      <c r="CQ511"/>
      <c r="CR511"/>
      <c r="CS511"/>
      <c r="CT511" s="19"/>
      <c r="CU511" s="19"/>
      <c r="CV511" s="19"/>
      <c r="CW511" s="19"/>
      <c r="CX511" s="19"/>
      <c r="CY511" s="19"/>
      <c r="CZ511" s="19"/>
      <c r="DA511" s="19"/>
    </row>
    <row r="512" spans="1:105" s="18" customFormat="1" x14ac:dyDescent="0.35">
      <c r="B512" s="13"/>
      <c r="C512" s="13"/>
      <c r="D512" s="32"/>
      <c r="E512" s="32"/>
      <c r="F512" s="32"/>
      <c r="G512" s="32"/>
      <c r="H512" s="13"/>
      <c r="I512" s="13"/>
      <c r="J512" s="2"/>
      <c r="K512" s="14"/>
      <c r="L512" s="14"/>
      <c r="M512" s="16"/>
      <c r="N512" s="17"/>
      <c r="O512" s="14"/>
      <c r="P512" s="16"/>
      <c r="Q512" s="16"/>
      <c r="R512" s="17"/>
      <c r="U512" s="19"/>
      <c r="V512" s="40"/>
      <c r="W512" s="40"/>
      <c r="X512" s="40"/>
      <c r="Y512" s="40"/>
      <c r="Z512" s="40"/>
      <c r="AA512" s="40"/>
      <c r="AB512" s="40"/>
      <c r="AC512" s="40"/>
      <c r="AD512" s="40"/>
      <c r="AE512"/>
      <c r="AF512" s="101"/>
      <c r="AG512"/>
      <c r="AH512" s="40"/>
      <c r="AI512" s="40"/>
      <c r="AJ512" s="40"/>
      <c r="AK512"/>
      <c r="AL512"/>
      <c r="AM512"/>
      <c r="AN512"/>
      <c r="AO512" s="40"/>
      <c r="AP512" s="40"/>
      <c r="AQ512" s="40"/>
      <c r="AR512" s="40"/>
      <c r="AS512" s="40"/>
      <c r="AT512" s="40"/>
      <c r="AU512" s="40"/>
      <c r="AV512" s="40"/>
      <c r="AW512" s="40"/>
      <c r="AX512"/>
      <c r="AY512" s="98"/>
      <c r="AZ512"/>
      <c r="BA512" s="40"/>
      <c r="BB512" s="40"/>
      <c r="BC512" s="40"/>
      <c r="BD512"/>
      <c r="BE512"/>
      <c r="BF512"/>
      <c r="BG512" s="33"/>
      <c r="BH512" s="40"/>
      <c r="BI512" s="40"/>
      <c r="BJ512" s="40"/>
      <c r="BK512" s="40"/>
      <c r="BL512" s="40"/>
      <c r="BM512" s="40"/>
      <c r="BN512" s="40"/>
      <c r="BO512" s="40"/>
      <c r="BP512" s="40"/>
      <c r="BQ512"/>
      <c r="BR512"/>
      <c r="BS512"/>
      <c r="BT512" s="40"/>
      <c r="BU512" s="40"/>
      <c r="BV512" s="40"/>
      <c r="BW512"/>
      <c r="BX512"/>
      <c r="BY512"/>
      <c r="BZ512" s="33"/>
      <c r="CA512" s="40"/>
      <c r="CB512" s="40"/>
      <c r="CC512" s="40"/>
      <c r="CD512" s="40"/>
      <c r="CE512" s="40"/>
      <c r="CF512" s="40"/>
      <c r="CG512" s="40"/>
      <c r="CH512" s="40"/>
      <c r="CI512" s="40"/>
      <c r="CJ512"/>
      <c r="CK512"/>
      <c r="CL512"/>
      <c r="CM512" s="40"/>
      <c r="CN512" s="40"/>
      <c r="CO512" s="40"/>
      <c r="CP512"/>
      <c r="CQ512"/>
      <c r="CR512"/>
      <c r="CS512"/>
      <c r="CT512" s="19"/>
      <c r="CU512" s="19"/>
      <c r="CV512" s="19"/>
      <c r="CW512" s="19"/>
      <c r="CX512" s="19"/>
      <c r="CY512" s="19"/>
      <c r="CZ512" s="19"/>
      <c r="DA512" s="19"/>
    </row>
    <row r="513" spans="2:105" s="18" customFormat="1" x14ac:dyDescent="0.35">
      <c r="B513" s="13"/>
      <c r="C513" s="13"/>
      <c r="D513" s="32"/>
      <c r="E513" s="32"/>
      <c r="F513" s="32"/>
      <c r="G513" s="32"/>
      <c r="H513" s="13"/>
      <c r="I513" s="13"/>
      <c r="J513" s="2"/>
      <c r="K513" s="14"/>
      <c r="L513" s="14"/>
      <c r="M513" s="16"/>
      <c r="N513" s="17"/>
      <c r="O513" s="14"/>
      <c r="P513" s="16"/>
      <c r="Q513" s="16"/>
      <c r="R513" s="17"/>
      <c r="U513" s="19"/>
      <c r="V513" s="40"/>
      <c r="W513" s="40"/>
      <c r="X513" s="40"/>
      <c r="Y513" s="40"/>
      <c r="Z513" s="40"/>
      <c r="AA513" s="40"/>
      <c r="AB513" s="40"/>
      <c r="AC513" s="40"/>
      <c r="AD513" s="40"/>
      <c r="AE513"/>
      <c r="AF513" s="101"/>
      <c r="AG513"/>
      <c r="AH513" s="40"/>
      <c r="AI513" s="40"/>
      <c r="AJ513" s="40"/>
      <c r="AK513"/>
      <c r="AL513"/>
      <c r="AM513"/>
      <c r="AN513"/>
      <c r="AO513" s="40"/>
      <c r="AP513" s="40"/>
      <c r="AQ513" s="40"/>
      <c r="AR513" s="40"/>
      <c r="AS513" s="40"/>
      <c r="AT513" s="40"/>
      <c r="AU513" s="40"/>
      <c r="AV513" s="40"/>
      <c r="AW513" s="40"/>
      <c r="AX513"/>
      <c r="AY513" s="98"/>
      <c r="AZ513"/>
      <c r="BA513" s="40"/>
      <c r="BB513" s="40"/>
      <c r="BC513" s="40"/>
      <c r="BD513"/>
      <c r="BE513"/>
      <c r="BF513"/>
      <c r="BG513" s="33"/>
      <c r="BH513" s="40"/>
      <c r="BI513" s="40"/>
      <c r="BJ513" s="40"/>
      <c r="BK513" s="40"/>
      <c r="BL513" s="40"/>
      <c r="BM513" s="40"/>
      <c r="BN513" s="40"/>
      <c r="BO513" s="40"/>
      <c r="BP513" s="40"/>
      <c r="BQ513"/>
      <c r="BR513"/>
      <c r="BS513"/>
      <c r="BT513" s="40"/>
      <c r="BU513" s="40"/>
      <c r="BV513" s="40"/>
      <c r="BW513"/>
      <c r="BX513"/>
      <c r="BY513"/>
      <c r="BZ513" s="33"/>
      <c r="CA513" s="40"/>
      <c r="CB513" s="40"/>
      <c r="CC513" s="40"/>
      <c r="CD513" s="40"/>
      <c r="CE513" s="40"/>
      <c r="CF513" s="40"/>
      <c r="CG513" s="40"/>
      <c r="CH513" s="40"/>
      <c r="CI513" s="40"/>
      <c r="CJ513"/>
      <c r="CK513"/>
      <c r="CL513"/>
      <c r="CM513" s="40"/>
      <c r="CN513" s="40"/>
      <c r="CO513" s="40"/>
      <c r="CP513"/>
      <c r="CQ513"/>
      <c r="CR513"/>
      <c r="CS513"/>
      <c r="CT513" s="19"/>
      <c r="CU513" s="19"/>
      <c r="CV513" s="19"/>
      <c r="CW513" s="19"/>
      <c r="CX513" s="19"/>
      <c r="CY513" s="19"/>
      <c r="CZ513" s="19"/>
      <c r="DA513" s="19"/>
    </row>
    <row r="514" spans="2:105" s="18" customFormat="1" x14ac:dyDescent="0.35">
      <c r="B514" s="13"/>
      <c r="C514" s="13"/>
      <c r="D514" s="32"/>
      <c r="E514" s="32"/>
      <c r="F514" s="32"/>
      <c r="G514" s="32"/>
      <c r="H514" s="13"/>
      <c r="I514" s="13"/>
      <c r="J514" s="2"/>
      <c r="K514" s="14"/>
      <c r="L514" s="14"/>
      <c r="M514" s="16"/>
      <c r="N514" s="17"/>
      <c r="O514" s="14"/>
      <c r="P514" s="16"/>
      <c r="Q514" s="16"/>
      <c r="R514" s="17"/>
      <c r="U514" s="19"/>
      <c r="V514" s="40"/>
      <c r="W514" s="40"/>
      <c r="X514" s="40"/>
      <c r="Y514" s="40"/>
      <c r="Z514" s="40"/>
      <c r="AA514" s="40"/>
      <c r="AB514" s="40"/>
      <c r="AC514" s="40"/>
      <c r="AD514" s="40"/>
      <c r="AE514"/>
      <c r="AF514" s="101"/>
      <c r="AG514"/>
      <c r="AH514" s="40"/>
      <c r="AI514" s="40"/>
      <c r="AJ514" s="40"/>
      <c r="AK514"/>
      <c r="AL514"/>
      <c r="AM514"/>
      <c r="AN514"/>
      <c r="AO514" s="40"/>
      <c r="AP514" s="40"/>
      <c r="AQ514" s="40"/>
      <c r="AR514" s="40"/>
      <c r="AS514" s="40"/>
      <c r="AT514" s="40"/>
      <c r="AU514" s="40"/>
      <c r="AV514" s="40"/>
      <c r="AW514" s="40"/>
      <c r="AX514"/>
      <c r="AY514" s="98"/>
      <c r="AZ514"/>
      <c r="BA514" s="40"/>
      <c r="BB514" s="40"/>
      <c r="BC514" s="40"/>
      <c r="BD514"/>
      <c r="BE514"/>
      <c r="BF514"/>
      <c r="BG514" s="33"/>
      <c r="BH514" s="40"/>
      <c r="BI514" s="40"/>
      <c r="BJ514" s="40"/>
      <c r="BK514" s="40"/>
      <c r="BL514" s="40"/>
      <c r="BM514" s="40"/>
      <c r="BN514" s="40"/>
      <c r="BO514" s="40"/>
      <c r="BP514" s="40"/>
      <c r="BQ514"/>
      <c r="BR514"/>
      <c r="BS514"/>
      <c r="BT514" s="40"/>
      <c r="BU514" s="40"/>
      <c r="BV514" s="40"/>
      <c r="BW514"/>
      <c r="BX514"/>
      <c r="BY514"/>
      <c r="BZ514" s="33"/>
      <c r="CA514" s="40"/>
      <c r="CB514" s="40"/>
      <c r="CC514" s="40"/>
      <c r="CD514" s="40"/>
      <c r="CE514" s="40"/>
      <c r="CF514" s="40"/>
      <c r="CG514" s="40"/>
      <c r="CH514" s="40"/>
      <c r="CI514" s="40"/>
      <c r="CJ514"/>
      <c r="CK514"/>
      <c r="CL514"/>
      <c r="CM514" s="40"/>
      <c r="CN514" s="40"/>
      <c r="CO514" s="40"/>
      <c r="CP514"/>
      <c r="CQ514"/>
      <c r="CR514"/>
      <c r="CS514"/>
      <c r="CT514" s="19"/>
      <c r="CU514" s="19"/>
      <c r="CV514" s="19"/>
      <c r="CW514" s="19"/>
      <c r="CX514" s="19"/>
      <c r="CY514" s="19"/>
      <c r="CZ514" s="19"/>
      <c r="DA514" s="19"/>
    </row>
    <row r="515" spans="2:105" s="18" customFormat="1" x14ac:dyDescent="0.35">
      <c r="B515" s="13"/>
      <c r="C515" s="13"/>
      <c r="D515" s="32"/>
      <c r="E515" s="32"/>
      <c r="F515" s="32"/>
      <c r="G515" s="32"/>
      <c r="H515" s="13"/>
      <c r="I515" s="13"/>
      <c r="J515" s="2"/>
      <c r="K515" s="14"/>
      <c r="L515" s="14"/>
      <c r="M515" s="16"/>
      <c r="N515" s="17"/>
      <c r="O515" s="14"/>
      <c r="P515" s="16"/>
      <c r="Q515" s="16"/>
      <c r="R515" s="17"/>
      <c r="U515" s="19"/>
      <c r="V515" s="40"/>
      <c r="W515" s="40"/>
      <c r="X515" s="40"/>
      <c r="Y515" s="40"/>
      <c r="Z515" s="40"/>
      <c r="AA515" s="40"/>
      <c r="AB515" s="40"/>
      <c r="AC515" s="40"/>
      <c r="AD515" s="40"/>
      <c r="AE515"/>
      <c r="AF515" s="101"/>
      <c r="AG515"/>
      <c r="AH515" s="40"/>
      <c r="AI515" s="40"/>
      <c r="AJ515" s="40"/>
      <c r="AK515"/>
      <c r="AL515"/>
      <c r="AM515"/>
      <c r="AN515"/>
      <c r="AO515" s="40"/>
      <c r="AP515" s="40"/>
      <c r="AQ515" s="40"/>
      <c r="AR515" s="40"/>
      <c r="AS515" s="40"/>
      <c r="AT515" s="40"/>
      <c r="AU515" s="40"/>
      <c r="AV515" s="40"/>
      <c r="AW515" s="40"/>
      <c r="AX515"/>
      <c r="AY515" s="98"/>
      <c r="AZ515"/>
      <c r="BA515" s="40"/>
      <c r="BB515" s="40"/>
      <c r="BC515" s="40"/>
      <c r="BD515"/>
      <c r="BE515"/>
      <c r="BF515"/>
      <c r="BG515" s="33"/>
      <c r="BH515" s="40"/>
      <c r="BI515" s="40"/>
      <c r="BJ515" s="40"/>
      <c r="BK515" s="40"/>
      <c r="BL515" s="40"/>
      <c r="BM515" s="40"/>
      <c r="BN515" s="40"/>
      <c r="BO515" s="40"/>
      <c r="BP515" s="40"/>
      <c r="BQ515"/>
      <c r="BR515"/>
      <c r="BS515"/>
      <c r="BT515" s="40"/>
      <c r="BU515" s="40"/>
      <c r="BV515" s="40"/>
      <c r="BW515"/>
      <c r="BX515"/>
      <c r="BY515"/>
      <c r="BZ515" s="33"/>
      <c r="CA515" s="40"/>
      <c r="CB515" s="40"/>
      <c r="CC515" s="40"/>
      <c r="CD515" s="40"/>
      <c r="CE515" s="40"/>
      <c r="CF515" s="40"/>
      <c r="CG515" s="40"/>
      <c r="CH515" s="40"/>
      <c r="CI515" s="40"/>
      <c r="CJ515"/>
      <c r="CK515"/>
      <c r="CL515"/>
      <c r="CM515" s="40"/>
      <c r="CN515" s="40"/>
      <c r="CO515" s="40"/>
      <c r="CP515"/>
      <c r="CQ515"/>
      <c r="CR515"/>
      <c r="CS515"/>
      <c r="CT515" s="19"/>
      <c r="CU515" s="19"/>
      <c r="CV515" s="19"/>
      <c r="CW515" s="19"/>
      <c r="CX515" s="19"/>
      <c r="CY515" s="19"/>
      <c r="CZ515" s="19"/>
      <c r="DA515" s="19"/>
    </row>
    <row r="516" spans="2:105" s="18" customFormat="1" x14ac:dyDescent="0.35">
      <c r="B516" s="13"/>
      <c r="C516" s="13"/>
      <c r="D516" s="32"/>
      <c r="E516" s="32"/>
      <c r="F516" s="32"/>
      <c r="G516" s="32"/>
      <c r="H516" s="13"/>
      <c r="I516" s="13"/>
      <c r="J516" s="2"/>
      <c r="K516" s="14"/>
      <c r="L516" s="14"/>
      <c r="M516" s="16"/>
      <c r="N516" s="17"/>
      <c r="O516" s="14"/>
      <c r="P516" s="16"/>
      <c r="Q516" s="16"/>
      <c r="R516" s="17"/>
      <c r="U516" s="19"/>
      <c r="V516" s="40"/>
      <c r="W516" s="40"/>
      <c r="X516" s="40"/>
      <c r="Y516" s="40"/>
      <c r="Z516" s="40"/>
      <c r="AA516" s="40"/>
      <c r="AB516" s="40"/>
      <c r="AC516" s="40"/>
      <c r="AD516" s="40"/>
      <c r="AE516"/>
      <c r="AF516" s="101"/>
      <c r="AG516"/>
      <c r="AH516" s="40"/>
      <c r="AI516" s="40"/>
      <c r="AJ516" s="40"/>
      <c r="AK516"/>
      <c r="AL516"/>
      <c r="AM516"/>
      <c r="AN516"/>
      <c r="AO516" s="40"/>
      <c r="AP516" s="40"/>
      <c r="AQ516" s="40"/>
      <c r="AR516" s="40"/>
      <c r="AS516" s="40"/>
      <c r="AT516" s="40"/>
      <c r="AU516" s="40"/>
      <c r="AV516" s="40"/>
      <c r="AW516" s="40"/>
      <c r="AX516"/>
      <c r="AY516" s="98"/>
      <c r="AZ516"/>
      <c r="BA516" s="40"/>
      <c r="BB516" s="40"/>
      <c r="BC516" s="40"/>
      <c r="BD516"/>
      <c r="BE516"/>
      <c r="BF516"/>
      <c r="BG516" s="33"/>
      <c r="BH516" s="40"/>
      <c r="BI516" s="40"/>
      <c r="BJ516" s="40"/>
      <c r="BK516" s="40"/>
      <c r="BL516" s="40"/>
      <c r="BM516" s="40"/>
      <c r="BN516" s="40"/>
      <c r="BO516" s="40"/>
      <c r="BP516" s="40"/>
      <c r="BQ516"/>
      <c r="BR516"/>
      <c r="BS516"/>
      <c r="BT516" s="40"/>
      <c r="BU516" s="40"/>
      <c r="BV516" s="40"/>
      <c r="BW516"/>
      <c r="BX516"/>
      <c r="BY516"/>
      <c r="BZ516" s="33"/>
      <c r="CA516" s="40"/>
      <c r="CB516" s="40"/>
      <c r="CC516" s="40"/>
      <c r="CD516" s="40"/>
      <c r="CE516" s="40"/>
      <c r="CF516" s="40"/>
      <c r="CG516" s="40"/>
      <c r="CH516" s="40"/>
      <c r="CI516" s="40"/>
      <c r="CJ516"/>
      <c r="CK516"/>
      <c r="CL516"/>
      <c r="CM516" s="40"/>
      <c r="CN516" s="40"/>
      <c r="CO516" s="40"/>
      <c r="CP516"/>
      <c r="CQ516"/>
      <c r="CR516"/>
      <c r="CS516"/>
      <c r="CT516" s="19"/>
      <c r="CU516" s="19"/>
      <c r="CV516" s="19"/>
      <c r="CW516" s="19"/>
      <c r="CX516" s="19"/>
      <c r="CY516" s="19"/>
      <c r="CZ516" s="19"/>
      <c r="DA516" s="19"/>
    </row>
    <row r="517" spans="2:105" s="18" customFormat="1" x14ac:dyDescent="0.35">
      <c r="B517" s="13"/>
      <c r="C517" s="13"/>
      <c r="D517" s="32"/>
      <c r="E517" s="32"/>
      <c r="F517" s="32"/>
      <c r="G517" s="32"/>
      <c r="H517" s="13"/>
      <c r="I517" s="13"/>
      <c r="J517" s="2"/>
      <c r="K517" s="14"/>
      <c r="L517" s="14"/>
      <c r="M517" s="16"/>
      <c r="N517" s="17"/>
      <c r="O517" s="14"/>
      <c r="P517" s="16"/>
      <c r="Q517" s="16"/>
      <c r="R517" s="17"/>
      <c r="U517" s="19"/>
      <c r="V517" s="40"/>
      <c r="W517" s="40"/>
      <c r="X517" s="40"/>
      <c r="Y517" s="40"/>
      <c r="Z517" s="40"/>
      <c r="AA517" s="40"/>
      <c r="AB517" s="40"/>
      <c r="AC517" s="40"/>
      <c r="AD517" s="40"/>
      <c r="AE517"/>
      <c r="AF517" s="101"/>
      <c r="AG517"/>
      <c r="AH517" s="40"/>
      <c r="AI517" s="40"/>
      <c r="AJ517" s="40"/>
      <c r="AK517"/>
      <c r="AL517"/>
      <c r="AM517"/>
      <c r="AN517"/>
      <c r="AO517" s="40"/>
      <c r="AP517" s="40"/>
      <c r="AQ517" s="40"/>
      <c r="AR517" s="40"/>
      <c r="AS517" s="40"/>
      <c r="AT517" s="40"/>
      <c r="AU517" s="40"/>
      <c r="AV517" s="40"/>
      <c r="AW517" s="40"/>
      <c r="AX517"/>
      <c r="AY517" s="98"/>
      <c r="AZ517"/>
      <c r="BA517" s="40"/>
      <c r="BB517" s="40"/>
      <c r="BC517" s="40"/>
      <c r="BD517"/>
      <c r="BE517"/>
      <c r="BF517"/>
      <c r="BG517" s="33"/>
      <c r="BH517" s="40"/>
      <c r="BI517" s="40"/>
      <c r="BJ517" s="40"/>
      <c r="BK517" s="40"/>
      <c r="BL517" s="40"/>
      <c r="BM517" s="40"/>
      <c r="BN517" s="40"/>
      <c r="BO517" s="40"/>
      <c r="BP517" s="40"/>
      <c r="BQ517"/>
      <c r="BR517"/>
      <c r="BS517"/>
      <c r="BT517" s="40"/>
      <c r="BU517" s="40"/>
      <c r="BV517" s="40"/>
      <c r="BW517"/>
      <c r="BX517"/>
      <c r="BY517"/>
      <c r="BZ517" s="33"/>
      <c r="CA517" s="40"/>
      <c r="CB517" s="40"/>
      <c r="CC517" s="40"/>
      <c r="CD517" s="40"/>
      <c r="CE517" s="40"/>
      <c r="CF517" s="40"/>
      <c r="CG517" s="40"/>
      <c r="CH517" s="40"/>
      <c r="CI517" s="40"/>
      <c r="CJ517"/>
      <c r="CK517"/>
      <c r="CL517"/>
      <c r="CM517" s="40"/>
      <c r="CN517" s="40"/>
      <c r="CO517" s="40"/>
      <c r="CP517"/>
      <c r="CQ517"/>
      <c r="CR517"/>
      <c r="CS517"/>
      <c r="CT517" s="19"/>
      <c r="CU517" s="19"/>
      <c r="CV517" s="19"/>
      <c r="CW517" s="19"/>
      <c r="CX517" s="19"/>
      <c r="CY517" s="19"/>
      <c r="CZ517" s="19"/>
      <c r="DA517" s="19"/>
    </row>
    <row r="518" spans="2:105" s="18" customFormat="1" x14ac:dyDescent="0.35">
      <c r="B518" s="13"/>
      <c r="C518" s="13"/>
      <c r="D518" s="32"/>
      <c r="E518" s="32"/>
      <c r="F518" s="32"/>
      <c r="G518" s="32"/>
      <c r="H518" s="13"/>
      <c r="I518" s="13"/>
      <c r="J518" s="2"/>
      <c r="K518" s="14"/>
      <c r="L518" s="14"/>
      <c r="M518" s="16"/>
      <c r="N518" s="17"/>
      <c r="O518" s="14"/>
      <c r="P518" s="16"/>
      <c r="Q518" s="16"/>
      <c r="R518" s="17"/>
      <c r="U518" s="19"/>
      <c r="V518" s="40"/>
      <c r="W518" s="40"/>
      <c r="X518" s="40"/>
      <c r="Y518" s="40"/>
      <c r="Z518" s="40"/>
      <c r="AA518" s="40"/>
      <c r="AB518" s="40"/>
      <c r="AC518" s="40"/>
      <c r="AD518" s="40"/>
      <c r="AE518"/>
      <c r="AF518" s="101"/>
      <c r="AG518"/>
      <c r="AH518" s="40"/>
      <c r="AI518" s="40"/>
      <c r="AJ518" s="40"/>
      <c r="AK518"/>
      <c r="AL518"/>
      <c r="AM518"/>
      <c r="AN518"/>
      <c r="AO518" s="40"/>
      <c r="AP518" s="40"/>
      <c r="AQ518" s="40"/>
      <c r="AR518" s="40"/>
      <c r="AS518" s="40"/>
      <c r="AT518" s="40"/>
      <c r="AU518" s="40"/>
      <c r="AV518" s="40"/>
      <c r="AW518" s="40"/>
      <c r="AX518"/>
      <c r="AY518" s="98"/>
      <c r="AZ518"/>
      <c r="BA518" s="40"/>
      <c r="BB518" s="40"/>
      <c r="BC518" s="40"/>
      <c r="BD518"/>
      <c r="BE518"/>
      <c r="BF518"/>
      <c r="BG518" s="33"/>
      <c r="BH518" s="40"/>
      <c r="BI518" s="40"/>
      <c r="BJ518" s="40"/>
      <c r="BK518" s="40"/>
      <c r="BL518" s="40"/>
      <c r="BM518" s="40"/>
      <c r="BN518" s="40"/>
      <c r="BO518" s="40"/>
      <c r="BP518" s="40"/>
      <c r="BQ518"/>
      <c r="BR518"/>
      <c r="BS518"/>
      <c r="BT518" s="40"/>
      <c r="BU518" s="40"/>
      <c r="BV518" s="40"/>
      <c r="BW518"/>
      <c r="BX518"/>
      <c r="BY518"/>
      <c r="BZ518" s="33"/>
      <c r="CA518" s="40"/>
      <c r="CB518" s="40"/>
      <c r="CC518" s="40"/>
      <c r="CD518" s="40"/>
      <c r="CE518" s="40"/>
      <c r="CF518" s="40"/>
      <c r="CG518" s="40"/>
      <c r="CH518" s="40"/>
      <c r="CI518" s="40"/>
      <c r="CJ518"/>
      <c r="CK518"/>
      <c r="CL518"/>
      <c r="CM518" s="40"/>
      <c r="CN518" s="40"/>
      <c r="CO518" s="40"/>
      <c r="CP518"/>
      <c r="CQ518"/>
      <c r="CR518"/>
      <c r="CS518"/>
      <c r="CT518" s="19"/>
      <c r="CU518" s="19"/>
      <c r="CV518" s="19"/>
      <c r="CW518" s="19"/>
      <c r="CX518" s="19"/>
      <c r="CY518" s="19"/>
      <c r="CZ518" s="19"/>
      <c r="DA518" s="19"/>
    </row>
    <row r="519" spans="2:105" s="18" customFormat="1" x14ac:dyDescent="0.35">
      <c r="B519" s="13"/>
      <c r="C519" s="13"/>
      <c r="D519" s="32"/>
      <c r="E519" s="32"/>
      <c r="F519" s="32"/>
      <c r="G519" s="32"/>
      <c r="H519" s="13"/>
      <c r="I519" s="13"/>
      <c r="J519" s="2"/>
      <c r="K519" s="14"/>
      <c r="L519" s="14"/>
      <c r="M519" s="16"/>
      <c r="N519" s="17"/>
      <c r="O519" s="14"/>
      <c r="P519" s="16"/>
      <c r="Q519" s="16"/>
      <c r="R519" s="17"/>
      <c r="U519" s="19"/>
      <c r="V519" s="40"/>
      <c r="W519" s="40"/>
      <c r="X519" s="40"/>
      <c r="Y519" s="40"/>
      <c r="Z519" s="40"/>
      <c r="AA519" s="40"/>
      <c r="AB519" s="40"/>
      <c r="AC519" s="40"/>
      <c r="AD519" s="40"/>
      <c r="AE519"/>
      <c r="AF519" s="101"/>
      <c r="AG519"/>
      <c r="AH519" s="40"/>
      <c r="AI519" s="40"/>
      <c r="AJ519" s="40"/>
      <c r="AK519"/>
      <c r="AL519"/>
      <c r="AM519"/>
      <c r="AN519"/>
      <c r="AO519" s="40"/>
      <c r="AP519" s="40"/>
      <c r="AQ519" s="40"/>
      <c r="AR519" s="40"/>
      <c r="AS519" s="40"/>
      <c r="AT519" s="40"/>
      <c r="AU519" s="40"/>
      <c r="AV519" s="40"/>
      <c r="AW519" s="40"/>
      <c r="AX519"/>
      <c r="AY519" s="98"/>
      <c r="AZ519"/>
      <c r="BA519" s="40"/>
      <c r="BB519" s="40"/>
      <c r="BC519" s="40"/>
      <c r="BD519"/>
      <c r="BE519"/>
      <c r="BF519"/>
      <c r="BG519" s="33"/>
      <c r="BH519" s="40"/>
      <c r="BI519" s="40"/>
      <c r="BJ519" s="40"/>
      <c r="BK519" s="40"/>
      <c r="BL519" s="40"/>
      <c r="BM519" s="40"/>
      <c r="BN519" s="40"/>
      <c r="BO519" s="40"/>
      <c r="BP519" s="40"/>
      <c r="BQ519"/>
      <c r="BR519"/>
      <c r="BS519"/>
      <c r="BT519" s="40"/>
      <c r="BU519" s="40"/>
      <c r="BV519" s="40"/>
      <c r="BW519"/>
      <c r="BX519"/>
      <c r="BY519"/>
      <c r="BZ519" s="33"/>
      <c r="CA519" s="40"/>
      <c r="CB519" s="40"/>
      <c r="CC519" s="40"/>
      <c r="CD519" s="40"/>
      <c r="CE519" s="40"/>
      <c r="CF519" s="40"/>
      <c r="CG519" s="40"/>
      <c r="CH519" s="40"/>
      <c r="CI519" s="40"/>
      <c r="CJ519"/>
      <c r="CK519"/>
      <c r="CL519"/>
      <c r="CM519" s="40"/>
      <c r="CN519" s="40"/>
      <c r="CO519" s="40"/>
      <c r="CP519"/>
      <c r="CQ519"/>
      <c r="CR519"/>
      <c r="CS519"/>
      <c r="CT519" s="19"/>
      <c r="CU519" s="19"/>
      <c r="CV519" s="19"/>
      <c r="CW519" s="19"/>
      <c r="CX519" s="19"/>
      <c r="CY519" s="19"/>
      <c r="CZ519" s="19"/>
      <c r="DA519" s="19"/>
    </row>
    <row r="520" spans="2:105" s="18" customFormat="1" x14ac:dyDescent="0.35">
      <c r="B520" s="13"/>
      <c r="C520" s="13"/>
      <c r="D520" s="32"/>
      <c r="E520" s="32"/>
      <c r="F520" s="32"/>
      <c r="G520" s="32"/>
      <c r="H520" s="13"/>
      <c r="I520" s="13"/>
      <c r="J520" s="2"/>
      <c r="K520" s="14"/>
      <c r="L520" s="14"/>
      <c r="M520" s="16"/>
      <c r="N520" s="17"/>
      <c r="O520" s="14"/>
      <c r="P520" s="16"/>
      <c r="Q520" s="16"/>
      <c r="R520" s="17"/>
      <c r="U520" s="19"/>
      <c r="V520" s="40"/>
      <c r="W520" s="40"/>
      <c r="X520" s="40"/>
      <c r="Y520" s="40"/>
      <c r="Z520" s="40"/>
      <c r="AA520" s="40"/>
      <c r="AB520" s="40"/>
      <c r="AC520" s="40"/>
      <c r="AD520" s="40"/>
      <c r="AE520"/>
      <c r="AF520" s="101"/>
      <c r="AG520"/>
      <c r="AH520" s="40"/>
      <c r="AI520" s="40"/>
      <c r="AJ520" s="40"/>
      <c r="AK520"/>
      <c r="AL520"/>
      <c r="AM520"/>
      <c r="AN520"/>
      <c r="AO520" s="40"/>
      <c r="AP520" s="40"/>
      <c r="AQ520" s="40"/>
      <c r="AR520" s="40"/>
      <c r="AS520" s="40"/>
      <c r="AT520" s="40"/>
      <c r="AU520" s="40"/>
      <c r="AV520" s="40"/>
      <c r="AW520" s="40"/>
      <c r="AX520"/>
      <c r="AY520" s="98"/>
      <c r="AZ520"/>
      <c r="BA520" s="40"/>
      <c r="BB520" s="40"/>
      <c r="BC520" s="40"/>
      <c r="BD520"/>
      <c r="BE520"/>
      <c r="BF520"/>
      <c r="BG520" s="33"/>
      <c r="BH520" s="40"/>
      <c r="BI520" s="40"/>
      <c r="BJ520" s="40"/>
      <c r="BK520" s="40"/>
      <c r="BL520" s="40"/>
      <c r="BM520" s="40"/>
      <c r="BN520" s="40"/>
      <c r="BO520" s="40"/>
      <c r="BP520" s="40"/>
      <c r="BQ520"/>
      <c r="BR520"/>
      <c r="BS520"/>
      <c r="BT520" s="40"/>
      <c r="BU520" s="40"/>
      <c r="BV520" s="40"/>
      <c r="BW520"/>
      <c r="BX520"/>
      <c r="BY520"/>
      <c r="BZ520" s="33"/>
      <c r="CA520" s="40"/>
      <c r="CB520" s="40"/>
      <c r="CC520" s="40"/>
      <c r="CD520" s="40"/>
      <c r="CE520" s="40"/>
      <c r="CF520" s="40"/>
      <c r="CG520" s="40"/>
      <c r="CH520" s="40"/>
      <c r="CI520" s="40"/>
      <c r="CJ520"/>
      <c r="CK520"/>
      <c r="CL520"/>
      <c r="CM520" s="40"/>
      <c r="CN520" s="40"/>
      <c r="CO520" s="40"/>
      <c r="CP520"/>
      <c r="CQ520"/>
      <c r="CR520"/>
      <c r="CS520"/>
      <c r="CT520" s="19"/>
      <c r="CU520" s="19"/>
      <c r="CV520" s="19"/>
      <c r="CW520" s="19"/>
      <c r="CX520" s="19"/>
      <c r="CY520" s="19"/>
      <c r="CZ520" s="19"/>
      <c r="DA520" s="19"/>
    </row>
    <row r="521" spans="2:105" s="18" customFormat="1" x14ac:dyDescent="0.35">
      <c r="B521" s="13"/>
      <c r="C521" s="13"/>
      <c r="D521" s="32"/>
      <c r="E521" s="32"/>
      <c r="F521" s="32"/>
      <c r="G521" s="32"/>
      <c r="H521" s="13"/>
      <c r="I521" s="13"/>
      <c r="J521" s="2"/>
      <c r="K521" s="14"/>
      <c r="L521" s="14"/>
      <c r="M521" s="16"/>
      <c r="N521" s="17"/>
      <c r="O521" s="14"/>
      <c r="P521" s="16"/>
      <c r="Q521" s="16"/>
      <c r="R521" s="17"/>
      <c r="U521" s="19"/>
      <c r="V521" s="40"/>
      <c r="W521" s="40"/>
      <c r="X521" s="40"/>
      <c r="Y521" s="40"/>
      <c r="Z521" s="40"/>
      <c r="AA521" s="40"/>
      <c r="AB521" s="40"/>
      <c r="AC521" s="40"/>
      <c r="AD521" s="40"/>
      <c r="AE521"/>
      <c r="AF521" s="101"/>
      <c r="AG521"/>
      <c r="AH521" s="40"/>
      <c r="AI521" s="40"/>
      <c r="AJ521" s="40"/>
      <c r="AK521"/>
      <c r="AL521"/>
      <c r="AM521"/>
      <c r="AN521"/>
      <c r="AO521" s="40"/>
      <c r="AP521" s="40"/>
      <c r="AQ521" s="40"/>
      <c r="AR521" s="40"/>
      <c r="AS521" s="40"/>
      <c r="AT521" s="40"/>
      <c r="AU521" s="40"/>
      <c r="AV521" s="40"/>
      <c r="AW521" s="40"/>
      <c r="AX521"/>
      <c r="AY521" s="98"/>
      <c r="AZ521"/>
      <c r="BA521" s="40"/>
      <c r="BB521" s="40"/>
      <c r="BC521" s="40"/>
      <c r="BD521"/>
      <c r="BE521"/>
      <c r="BF521"/>
      <c r="BG521" s="33"/>
      <c r="BH521" s="40"/>
      <c r="BI521" s="40"/>
      <c r="BJ521" s="40"/>
      <c r="BK521" s="40"/>
      <c r="BL521" s="40"/>
      <c r="BM521" s="40"/>
      <c r="BN521" s="40"/>
      <c r="BO521" s="40"/>
      <c r="BP521" s="40"/>
      <c r="BQ521"/>
      <c r="BR521"/>
      <c r="BS521"/>
      <c r="BT521" s="40"/>
      <c r="BU521" s="40"/>
      <c r="BV521" s="40"/>
      <c r="BW521"/>
      <c r="BX521"/>
      <c r="BY521"/>
      <c r="BZ521" s="33"/>
      <c r="CA521" s="40"/>
      <c r="CB521" s="40"/>
      <c r="CC521" s="40"/>
      <c r="CD521" s="40"/>
      <c r="CE521" s="40"/>
      <c r="CF521" s="40"/>
      <c r="CG521" s="40"/>
      <c r="CH521" s="40"/>
      <c r="CI521" s="40"/>
      <c r="CJ521"/>
      <c r="CK521"/>
      <c r="CL521"/>
      <c r="CM521" s="40"/>
      <c r="CN521" s="40"/>
      <c r="CO521" s="40"/>
      <c r="CP521"/>
      <c r="CQ521"/>
      <c r="CR521"/>
      <c r="CS521"/>
      <c r="CT521" s="19"/>
      <c r="CU521" s="19"/>
      <c r="CV521" s="19"/>
      <c r="CW521" s="19"/>
      <c r="CX521" s="19"/>
      <c r="CY521" s="19"/>
      <c r="CZ521" s="19"/>
      <c r="DA521" s="19"/>
    </row>
    <row r="522" spans="2:105" s="18" customFormat="1" x14ac:dyDescent="0.35">
      <c r="B522" s="13"/>
      <c r="C522" s="13"/>
      <c r="D522" s="32"/>
      <c r="E522" s="32"/>
      <c r="F522" s="32"/>
      <c r="G522" s="32"/>
      <c r="H522" s="13"/>
      <c r="I522" s="13"/>
      <c r="J522" s="2"/>
      <c r="K522" s="14"/>
      <c r="L522" s="14"/>
      <c r="M522" s="16"/>
      <c r="N522" s="17"/>
      <c r="O522" s="14"/>
      <c r="P522" s="16"/>
      <c r="Q522" s="16"/>
      <c r="R522" s="17"/>
      <c r="U522" s="19"/>
      <c r="V522" s="40"/>
      <c r="W522" s="40"/>
      <c r="X522" s="40"/>
      <c r="Y522" s="40"/>
      <c r="Z522" s="40"/>
      <c r="AA522" s="40"/>
      <c r="AB522" s="40"/>
      <c r="AC522" s="40"/>
      <c r="AD522" s="40"/>
      <c r="AE522"/>
      <c r="AF522" s="101"/>
      <c r="AG522"/>
      <c r="AH522" s="40"/>
      <c r="AI522" s="40"/>
      <c r="AJ522" s="40"/>
      <c r="AK522"/>
      <c r="AL522"/>
      <c r="AM522"/>
      <c r="AN522"/>
      <c r="AO522" s="40"/>
      <c r="AP522" s="40"/>
      <c r="AQ522" s="40"/>
      <c r="AR522" s="40"/>
      <c r="AS522" s="40"/>
      <c r="AT522" s="40"/>
      <c r="AU522" s="40"/>
      <c r="AV522" s="40"/>
      <c r="AW522" s="40"/>
      <c r="AX522"/>
      <c r="AY522" s="98"/>
      <c r="AZ522"/>
      <c r="BA522" s="40"/>
      <c r="BB522" s="40"/>
      <c r="BC522" s="40"/>
      <c r="BD522"/>
      <c r="BE522"/>
      <c r="BF522"/>
      <c r="BG522" s="33"/>
      <c r="BH522" s="40"/>
      <c r="BI522" s="40"/>
      <c r="BJ522" s="40"/>
      <c r="BK522" s="40"/>
      <c r="BL522" s="40"/>
      <c r="BM522" s="40"/>
      <c r="BN522" s="40"/>
      <c r="BO522" s="40"/>
      <c r="BP522" s="40"/>
      <c r="BQ522"/>
      <c r="BR522"/>
      <c r="BS522"/>
      <c r="BT522" s="40"/>
      <c r="BU522" s="40"/>
      <c r="BV522" s="40"/>
      <c r="BW522"/>
      <c r="BX522"/>
      <c r="BY522"/>
      <c r="BZ522" s="33"/>
      <c r="CA522" s="40"/>
      <c r="CB522" s="40"/>
      <c r="CC522" s="40"/>
      <c r="CD522" s="40"/>
      <c r="CE522" s="40"/>
      <c r="CF522" s="40"/>
      <c r="CG522" s="40"/>
      <c r="CH522" s="40"/>
      <c r="CI522" s="40"/>
      <c r="CJ522"/>
      <c r="CK522"/>
      <c r="CL522"/>
      <c r="CM522" s="40"/>
      <c r="CN522" s="40"/>
      <c r="CO522" s="40"/>
      <c r="CP522"/>
      <c r="CQ522"/>
      <c r="CR522"/>
      <c r="CS522"/>
      <c r="CT522" s="19"/>
      <c r="CU522" s="19"/>
      <c r="CV522" s="19"/>
      <c r="CW522" s="19"/>
      <c r="CX522" s="19"/>
      <c r="CY522" s="19"/>
      <c r="CZ522" s="19"/>
      <c r="DA522" s="19"/>
    </row>
    <row r="523" spans="2:105" s="18" customFormat="1" x14ac:dyDescent="0.35">
      <c r="B523" s="13"/>
      <c r="C523" s="13"/>
      <c r="D523" s="32"/>
      <c r="E523" s="32"/>
      <c r="F523" s="32"/>
      <c r="G523" s="32"/>
      <c r="H523" s="13"/>
      <c r="I523" s="13"/>
      <c r="J523" s="2"/>
      <c r="K523" s="14"/>
      <c r="L523" s="14"/>
      <c r="M523" s="16"/>
      <c r="N523" s="17"/>
      <c r="O523" s="14"/>
      <c r="P523" s="16"/>
      <c r="Q523" s="16"/>
      <c r="R523" s="17"/>
      <c r="U523" s="19"/>
      <c r="V523" s="40"/>
      <c r="W523" s="40"/>
      <c r="X523" s="40"/>
      <c r="Y523" s="40"/>
      <c r="Z523" s="40"/>
      <c r="AA523" s="40"/>
      <c r="AB523" s="40"/>
      <c r="AC523" s="40"/>
      <c r="AD523" s="40"/>
      <c r="AE523"/>
      <c r="AF523" s="101"/>
      <c r="AG523"/>
      <c r="AH523" s="40"/>
      <c r="AI523" s="40"/>
      <c r="AJ523" s="40"/>
      <c r="AK523"/>
      <c r="AL523"/>
      <c r="AM523"/>
      <c r="AN523"/>
      <c r="AO523" s="40"/>
      <c r="AP523" s="40"/>
      <c r="AQ523" s="40"/>
      <c r="AR523" s="40"/>
      <c r="AS523" s="40"/>
      <c r="AT523" s="40"/>
      <c r="AU523" s="40"/>
      <c r="AV523" s="40"/>
      <c r="AW523" s="40"/>
      <c r="AX523"/>
      <c r="AY523" s="98"/>
      <c r="AZ523"/>
      <c r="BA523" s="40"/>
      <c r="BB523" s="40"/>
      <c r="BC523" s="40"/>
      <c r="BD523"/>
      <c r="BE523"/>
      <c r="BF523"/>
      <c r="BG523" s="33"/>
      <c r="BH523" s="40"/>
      <c r="BI523" s="40"/>
      <c r="BJ523" s="40"/>
      <c r="BK523" s="40"/>
      <c r="BL523" s="40"/>
      <c r="BM523" s="40"/>
      <c r="BN523" s="40"/>
      <c r="BO523" s="40"/>
      <c r="BP523" s="40"/>
      <c r="BQ523"/>
      <c r="BR523"/>
      <c r="BS523"/>
      <c r="BT523" s="40"/>
      <c r="BU523" s="40"/>
      <c r="BV523" s="40"/>
      <c r="BW523"/>
      <c r="BX523"/>
      <c r="BY523"/>
      <c r="BZ523" s="33"/>
      <c r="CA523" s="40"/>
      <c r="CB523" s="40"/>
      <c r="CC523" s="40"/>
      <c r="CD523" s="40"/>
      <c r="CE523" s="40"/>
      <c r="CF523" s="40"/>
      <c r="CG523" s="40"/>
      <c r="CH523" s="40"/>
      <c r="CI523" s="40"/>
      <c r="CJ523"/>
      <c r="CK523"/>
      <c r="CL523"/>
      <c r="CM523" s="40"/>
      <c r="CN523" s="40"/>
      <c r="CO523" s="40"/>
      <c r="CP523"/>
      <c r="CQ523"/>
      <c r="CR523"/>
      <c r="CS523"/>
      <c r="CT523" s="19"/>
      <c r="CU523" s="19"/>
      <c r="CV523" s="19"/>
      <c r="CW523" s="19"/>
      <c r="CX523" s="19"/>
      <c r="CY523" s="19"/>
      <c r="CZ523" s="19"/>
      <c r="DA523" s="19"/>
    </row>
    <row r="524" spans="2:105" s="18" customFormat="1" x14ac:dyDescent="0.35">
      <c r="B524" s="13"/>
      <c r="C524" s="13"/>
      <c r="D524" s="32"/>
      <c r="E524" s="32"/>
      <c r="F524" s="32"/>
      <c r="G524" s="32"/>
      <c r="H524" s="13"/>
      <c r="I524" s="13"/>
      <c r="J524" s="2"/>
      <c r="K524" s="14"/>
      <c r="L524" s="14"/>
      <c r="M524" s="16"/>
      <c r="N524" s="17"/>
      <c r="O524" s="14"/>
      <c r="P524" s="16"/>
      <c r="Q524" s="16"/>
      <c r="R524" s="17"/>
      <c r="U524" s="19"/>
      <c r="V524" s="40"/>
      <c r="W524" s="40"/>
      <c r="X524" s="40"/>
      <c r="Y524" s="40"/>
      <c r="Z524" s="40"/>
      <c r="AA524" s="40"/>
      <c r="AB524" s="40"/>
      <c r="AC524" s="40"/>
      <c r="AD524" s="40"/>
      <c r="AE524"/>
      <c r="AF524" s="101"/>
      <c r="AG524"/>
      <c r="AH524" s="40"/>
      <c r="AI524" s="40"/>
      <c r="AJ524" s="40"/>
      <c r="AK524"/>
      <c r="AL524"/>
      <c r="AM524"/>
      <c r="AN524"/>
      <c r="AO524" s="40"/>
      <c r="AP524" s="40"/>
      <c r="AQ524" s="40"/>
      <c r="AR524" s="40"/>
      <c r="AS524" s="40"/>
      <c r="AT524" s="40"/>
      <c r="AU524" s="40"/>
      <c r="AV524" s="40"/>
      <c r="AW524" s="40"/>
      <c r="AX524"/>
      <c r="AY524" s="98"/>
      <c r="AZ524"/>
      <c r="BA524" s="40"/>
      <c r="BB524" s="40"/>
      <c r="BC524" s="40"/>
      <c r="BD524"/>
      <c r="BE524"/>
      <c r="BF524"/>
      <c r="BG524" s="33"/>
      <c r="BH524" s="40"/>
      <c r="BI524" s="40"/>
      <c r="BJ524" s="40"/>
      <c r="BK524" s="40"/>
      <c r="BL524" s="40"/>
      <c r="BM524" s="40"/>
      <c r="BN524" s="40"/>
      <c r="BO524" s="40"/>
      <c r="BP524" s="40"/>
      <c r="BQ524"/>
      <c r="BR524"/>
      <c r="BS524"/>
      <c r="BT524" s="40"/>
      <c r="BU524" s="40"/>
      <c r="BV524" s="40"/>
      <c r="BW524"/>
      <c r="BX524"/>
      <c r="BY524"/>
      <c r="BZ524" s="33"/>
      <c r="CA524" s="40"/>
      <c r="CB524" s="40"/>
      <c r="CC524" s="40"/>
      <c r="CD524" s="40"/>
      <c r="CE524" s="40"/>
      <c r="CF524" s="40"/>
      <c r="CG524" s="40"/>
      <c r="CH524" s="40"/>
      <c r="CI524" s="40"/>
      <c r="CJ524"/>
      <c r="CK524"/>
      <c r="CL524"/>
      <c r="CM524" s="40"/>
      <c r="CN524" s="40"/>
      <c r="CO524" s="40"/>
      <c r="CP524"/>
      <c r="CQ524"/>
      <c r="CR524"/>
      <c r="CS524"/>
      <c r="CT524" s="19"/>
      <c r="CU524" s="19"/>
      <c r="CV524" s="19"/>
      <c r="CW524" s="19"/>
      <c r="CX524" s="19"/>
      <c r="CY524" s="19"/>
      <c r="CZ524" s="19"/>
      <c r="DA524" s="19"/>
    </row>
    <row r="525" spans="2:105" s="18" customFormat="1" x14ac:dyDescent="0.35">
      <c r="B525" s="13"/>
      <c r="C525" s="13"/>
      <c r="D525" s="32"/>
      <c r="E525" s="32"/>
      <c r="F525" s="32"/>
      <c r="G525" s="32"/>
      <c r="H525" s="13"/>
      <c r="I525" s="13"/>
      <c r="J525" s="2"/>
      <c r="K525" s="14"/>
      <c r="L525" s="14"/>
      <c r="M525" s="16"/>
      <c r="N525" s="17"/>
      <c r="O525" s="14"/>
      <c r="P525" s="16"/>
      <c r="Q525" s="16"/>
      <c r="R525" s="17"/>
      <c r="U525" s="19"/>
      <c r="V525" s="40"/>
      <c r="W525" s="40"/>
      <c r="X525" s="40"/>
      <c r="Y525" s="40"/>
      <c r="Z525" s="40"/>
      <c r="AA525" s="40"/>
      <c r="AB525" s="40"/>
      <c r="AC525" s="40"/>
      <c r="AD525" s="40"/>
      <c r="AE525"/>
      <c r="AF525" s="101"/>
      <c r="AG525"/>
      <c r="AH525" s="40"/>
      <c r="AI525" s="40"/>
      <c r="AJ525" s="40"/>
      <c r="AK525"/>
      <c r="AL525"/>
      <c r="AM525"/>
      <c r="AN525"/>
      <c r="AO525" s="40"/>
      <c r="AP525" s="40"/>
      <c r="AQ525" s="40"/>
      <c r="AR525" s="40"/>
      <c r="AS525" s="40"/>
      <c r="AT525" s="40"/>
      <c r="AU525" s="40"/>
      <c r="AV525" s="40"/>
      <c r="AW525" s="40"/>
      <c r="AX525"/>
      <c r="AY525" s="98"/>
      <c r="AZ525"/>
      <c r="BA525" s="40"/>
      <c r="BB525" s="40"/>
      <c r="BC525" s="40"/>
      <c r="BD525"/>
      <c r="BE525"/>
      <c r="BF525"/>
      <c r="BG525" s="33"/>
      <c r="BH525" s="40"/>
      <c r="BI525" s="40"/>
      <c r="BJ525" s="40"/>
      <c r="BK525" s="40"/>
      <c r="BL525" s="40"/>
      <c r="BM525" s="40"/>
      <c r="BN525" s="40"/>
      <c r="BO525" s="40"/>
      <c r="BP525" s="40"/>
      <c r="BQ525"/>
      <c r="BR525"/>
      <c r="BS525"/>
      <c r="BT525" s="40"/>
      <c r="BU525" s="40"/>
      <c r="BV525" s="40"/>
      <c r="BW525"/>
      <c r="BX525"/>
      <c r="BY525"/>
      <c r="BZ525" s="33"/>
      <c r="CA525" s="40"/>
      <c r="CB525" s="40"/>
      <c r="CC525" s="40"/>
      <c r="CD525" s="40"/>
      <c r="CE525" s="40"/>
      <c r="CF525" s="40"/>
      <c r="CG525" s="40"/>
      <c r="CH525" s="40"/>
      <c r="CI525" s="40"/>
      <c r="CJ525"/>
      <c r="CK525"/>
      <c r="CL525"/>
      <c r="CM525" s="40"/>
      <c r="CN525" s="40"/>
      <c r="CO525" s="40"/>
      <c r="CP525"/>
      <c r="CQ525"/>
      <c r="CR525"/>
      <c r="CS525"/>
      <c r="CT525" s="19"/>
      <c r="CU525" s="19"/>
      <c r="CV525" s="19"/>
      <c r="CW525" s="19"/>
      <c r="CX525" s="19"/>
      <c r="CY525" s="19"/>
      <c r="CZ525" s="19"/>
      <c r="DA525" s="19"/>
    </row>
    <row r="526" spans="2:105" s="18" customFormat="1" x14ac:dyDescent="0.35">
      <c r="B526" s="13"/>
      <c r="C526" s="13"/>
      <c r="D526" s="32"/>
      <c r="E526" s="32"/>
      <c r="F526" s="32"/>
      <c r="G526" s="32"/>
      <c r="H526" s="13"/>
      <c r="I526" s="13"/>
      <c r="J526" s="2"/>
      <c r="K526" s="14"/>
      <c r="L526" s="14"/>
      <c r="M526" s="16"/>
      <c r="N526" s="17"/>
      <c r="O526" s="14"/>
      <c r="P526" s="16"/>
      <c r="Q526" s="16"/>
      <c r="R526" s="17"/>
      <c r="U526" s="19"/>
      <c r="V526" s="40"/>
      <c r="W526" s="40"/>
      <c r="X526" s="40"/>
      <c r="Y526" s="40"/>
      <c r="Z526" s="40"/>
      <c r="AA526" s="40"/>
      <c r="AB526" s="40"/>
      <c r="AC526" s="40"/>
      <c r="AD526" s="40"/>
      <c r="AE526"/>
      <c r="AF526" s="101"/>
      <c r="AG526"/>
      <c r="AH526" s="40"/>
      <c r="AI526" s="40"/>
      <c r="AJ526" s="40"/>
      <c r="AK526"/>
      <c r="AL526"/>
      <c r="AM526"/>
      <c r="AN526"/>
      <c r="AO526" s="40"/>
      <c r="AP526" s="40"/>
      <c r="AQ526" s="40"/>
      <c r="AR526" s="40"/>
      <c r="AS526" s="40"/>
      <c r="AT526" s="40"/>
      <c r="AU526" s="40"/>
      <c r="AV526" s="40"/>
      <c r="AW526" s="40"/>
      <c r="AX526"/>
      <c r="AY526" s="98"/>
      <c r="AZ526"/>
      <c r="BA526" s="40"/>
      <c r="BB526" s="40"/>
      <c r="BC526" s="40"/>
      <c r="BD526"/>
      <c r="BE526"/>
      <c r="BF526"/>
      <c r="BG526" s="33"/>
      <c r="BH526" s="40"/>
      <c r="BI526" s="40"/>
      <c r="BJ526" s="40"/>
      <c r="BK526" s="40"/>
      <c r="BL526" s="40"/>
      <c r="BM526" s="40"/>
      <c r="BN526" s="40"/>
      <c r="BO526" s="40"/>
      <c r="BP526" s="40"/>
      <c r="BQ526"/>
      <c r="BR526"/>
      <c r="BS526"/>
      <c r="BT526" s="40"/>
      <c r="BU526" s="40"/>
      <c r="BV526" s="40"/>
      <c r="BW526"/>
      <c r="BX526"/>
      <c r="BY526"/>
      <c r="BZ526" s="33"/>
      <c r="CA526" s="40"/>
      <c r="CB526" s="40"/>
      <c r="CC526" s="40"/>
      <c r="CD526" s="40"/>
      <c r="CE526" s="40"/>
      <c r="CF526" s="40"/>
      <c r="CG526" s="40"/>
      <c r="CH526" s="40"/>
      <c r="CI526" s="40"/>
      <c r="CJ526"/>
      <c r="CK526"/>
      <c r="CL526"/>
      <c r="CM526" s="40"/>
      <c r="CN526" s="40"/>
      <c r="CO526" s="40"/>
      <c r="CP526"/>
      <c r="CQ526"/>
      <c r="CR526"/>
      <c r="CS526"/>
      <c r="CT526" s="19"/>
      <c r="CU526" s="19"/>
      <c r="CV526" s="19"/>
      <c r="CW526" s="19"/>
      <c r="CX526" s="19"/>
      <c r="CY526" s="19"/>
      <c r="CZ526" s="19"/>
      <c r="DA526" s="19"/>
    </row>
    <row r="527" spans="2:105" s="18" customFormat="1" x14ac:dyDescent="0.35">
      <c r="B527" s="13"/>
      <c r="C527" s="13"/>
      <c r="D527" s="32"/>
      <c r="E527" s="32"/>
      <c r="F527" s="32"/>
      <c r="G527" s="32"/>
      <c r="H527" s="13"/>
      <c r="I527" s="13"/>
      <c r="J527" s="2"/>
      <c r="K527" s="14"/>
      <c r="L527" s="14"/>
      <c r="M527" s="16"/>
      <c r="N527" s="17"/>
      <c r="O527" s="14"/>
      <c r="P527" s="16"/>
      <c r="Q527" s="16"/>
      <c r="R527" s="17"/>
      <c r="U527" s="19"/>
      <c r="V527" s="40"/>
      <c r="W527" s="40"/>
      <c r="X527" s="40"/>
      <c r="Y527" s="40"/>
      <c r="Z527" s="40"/>
      <c r="AA527" s="40"/>
      <c r="AB527" s="40"/>
      <c r="AC527" s="40"/>
      <c r="AD527" s="40"/>
      <c r="AE527"/>
      <c r="AF527" s="101"/>
      <c r="AG527"/>
      <c r="AH527" s="40"/>
      <c r="AI527" s="40"/>
      <c r="AJ527" s="40"/>
      <c r="AK527"/>
      <c r="AL527"/>
      <c r="AM527"/>
      <c r="AN527"/>
      <c r="AO527" s="40"/>
      <c r="AP527" s="40"/>
      <c r="AQ527" s="40"/>
      <c r="AR527" s="40"/>
      <c r="AS527" s="40"/>
      <c r="AT527" s="40"/>
      <c r="AU527" s="40"/>
      <c r="AV527" s="40"/>
      <c r="AW527" s="40"/>
      <c r="AX527"/>
      <c r="AY527" s="98"/>
      <c r="AZ527"/>
      <c r="BA527" s="40"/>
      <c r="BB527" s="40"/>
      <c r="BC527" s="40"/>
      <c r="BD527"/>
      <c r="BE527"/>
      <c r="BF527"/>
      <c r="BG527" s="33"/>
      <c r="BH527" s="40"/>
      <c r="BI527" s="40"/>
      <c r="BJ527" s="40"/>
      <c r="BK527" s="40"/>
      <c r="BL527" s="40"/>
      <c r="BM527" s="40"/>
      <c r="BN527" s="40"/>
      <c r="BO527" s="40"/>
      <c r="BP527" s="40"/>
      <c r="BQ527"/>
      <c r="BR527"/>
      <c r="BS527"/>
      <c r="BT527" s="40"/>
      <c r="BU527" s="40"/>
      <c r="BV527" s="40"/>
      <c r="BW527"/>
      <c r="BX527"/>
      <c r="BY527"/>
      <c r="BZ527" s="33"/>
      <c r="CA527" s="40"/>
      <c r="CB527" s="40"/>
      <c r="CC527" s="40"/>
      <c r="CD527" s="40"/>
      <c r="CE527" s="40"/>
      <c r="CF527" s="40"/>
      <c r="CG527" s="40"/>
      <c r="CH527" s="40"/>
      <c r="CI527" s="40"/>
      <c r="CJ527"/>
      <c r="CK527"/>
      <c r="CL527"/>
      <c r="CM527" s="40"/>
      <c r="CN527" s="40"/>
      <c r="CO527" s="40"/>
      <c r="CP527"/>
      <c r="CQ527"/>
      <c r="CR527"/>
      <c r="CS527"/>
      <c r="CT527" s="19"/>
      <c r="CU527" s="19"/>
      <c r="CV527" s="19"/>
      <c r="CW527" s="19"/>
      <c r="CX527" s="19"/>
      <c r="CY527" s="19"/>
      <c r="CZ527" s="19"/>
      <c r="DA527" s="19"/>
    </row>
    <row r="528" spans="2:105" s="18" customFormat="1" x14ac:dyDescent="0.35">
      <c r="B528" s="13"/>
      <c r="C528" s="13"/>
      <c r="D528" s="32"/>
      <c r="E528" s="32"/>
      <c r="F528" s="32"/>
      <c r="G528" s="32"/>
      <c r="H528" s="13"/>
      <c r="I528" s="13"/>
      <c r="J528" s="2"/>
      <c r="K528" s="14"/>
      <c r="L528" s="14"/>
      <c r="M528" s="16"/>
      <c r="N528" s="17"/>
      <c r="O528" s="14"/>
      <c r="P528" s="16"/>
      <c r="Q528" s="16"/>
      <c r="R528" s="17"/>
      <c r="U528" s="19"/>
      <c r="V528" s="40"/>
      <c r="W528" s="40"/>
      <c r="X528" s="40"/>
      <c r="Y528" s="40"/>
      <c r="Z528" s="40"/>
      <c r="AA528" s="40"/>
      <c r="AB528" s="40"/>
      <c r="AC528" s="40"/>
      <c r="AD528" s="40"/>
      <c r="AE528"/>
      <c r="AF528" s="101"/>
      <c r="AG528"/>
      <c r="AH528" s="40"/>
      <c r="AI528" s="40"/>
      <c r="AJ528" s="40"/>
      <c r="AK528"/>
      <c r="AL528"/>
      <c r="AM528"/>
      <c r="AN528"/>
      <c r="AO528" s="40"/>
      <c r="AP528" s="40"/>
      <c r="AQ528" s="40"/>
      <c r="AR528" s="40"/>
      <c r="AS528" s="40"/>
      <c r="AT528" s="40"/>
      <c r="AU528" s="40"/>
      <c r="AV528" s="40"/>
      <c r="AW528" s="40"/>
      <c r="AX528"/>
      <c r="AY528" s="98"/>
      <c r="AZ528"/>
      <c r="BA528" s="40"/>
      <c r="BB528" s="40"/>
      <c r="BC528" s="40"/>
      <c r="BD528"/>
      <c r="BE528"/>
      <c r="BF528"/>
      <c r="BG528" s="33"/>
      <c r="BH528" s="40"/>
      <c r="BI528" s="40"/>
      <c r="BJ528" s="40"/>
      <c r="BK528" s="40"/>
      <c r="BL528" s="40"/>
      <c r="BM528" s="40"/>
      <c r="BN528" s="40"/>
      <c r="BO528" s="40"/>
      <c r="BP528" s="40"/>
      <c r="BQ528"/>
      <c r="BR528"/>
      <c r="BS528"/>
      <c r="BT528" s="40"/>
      <c r="BU528" s="40"/>
      <c r="BV528" s="40"/>
      <c r="BW528"/>
      <c r="BX528"/>
      <c r="BY528"/>
      <c r="BZ528" s="33"/>
      <c r="CA528" s="40"/>
      <c r="CB528" s="40"/>
      <c r="CC528" s="40"/>
      <c r="CD528" s="40"/>
      <c r="CE528" s="40"/>
      <c r="CF528" s="40"/>
      <c r="CG528" s="40"/>
      <c r="CH528" s="40"/>
      <c r="CI528" s="40"/>
      <c r="CJ528"/>
      <c r="CK528"/>
      <c r="CL528"/>
      <c r="CM528" s="40"/>
      <c r="CN528" s="40"/>
      <c r="CO528" s="40"/>
      <c r="CP528"/>
      <c r="CQ528"/>
      <c r="CR528"/>
      <c r="CS528"/>
      <c r="CT528" s="19"/>
      <c r="CU528" s="19"/>
      <c r="CV528" s="19"/>
      <c r="CW528" s="19"/>
      <c r="CX528" s="19"/>
      <c r="CY528" s="19"/>
      <c r="CZ528" s="19"/>
      <c r="DA528" s="19"/>
    </row>
    <row r="529" spans="2:105" s="18" customFormat="1" x14ac:dyDescent="0.35">
      <c r="B529" s="13"/>
      <c r="C529" s="13"/>
      <c r="D529" s="32"/>
      <c r="E529" s="32"/>
      <c r="F529" s="32"/>
      <c r="G529" s="32"/>
      <c r="H529" s="13"/>
      <c r="I529" s="13"/>
      <c r="J529" s="2"/>
      <c r="K529" s="14"/>
      <c r="L529" s="14"/>
      <c r="M529" s="16"/>
      <c r="N529" s="17"/>
      <c r="O529" s="14"/>
      <c r="P529" s="16"/>
      <c r="Q529" s="16"/>
      <c r="R529" s="17"/>
      <c r="U529" s="19"/>
      <c r="V529" s="40"/>
      <c r="W529" s="40"/>
      <c r="X529" s="40"/>
      <c r="Y529" s="40"/>
      <c r="Z529" s="40"/>
      <c r="AA529" s="40"/>
      <c r="AB529" s="40"/>
      <c r="AC529" s="40"/>
      <c r="AD529" s="40"/>
      <c r="AE529"/>
      <c r="AF529" s="101"/>
      <c r="AG529"/>
      <c r="AH529" s="40"/>
      <c r="AI529" s="40"/>
      <c r="AJ529" s="40"/>
      <c r="AK529"/>
      <c r="AL529"/>
      <c r="AM529"/>
      <c r="AN529"/>
      <c r="AO529" s="40"/>
      <c r="AP529" s="40"/>
      <c r="AQ529" s="40"/>
      <c r="AR529" s="40"/>
      <c r="AS529" s="40"/>
      <c r="AT529" s="40"/>
      <c r="AU529" s="40"/>
      <c r="AV529" s="40"/>
      <c r="AW529" s="40"/>
      <c r="AX529"/>
      <c r="AY529" s="98"/>
      <c r="AZ529"/>
      <c r="BA529" s="40"/>
      <c r="BB529" s="40"/>
      <c r="BC529" s="40"/>
      <c r="BD529"/>
      <c r="BE529"/>
      <c r="BF529"/>
      <c r="BG529" s="33"/>
      <c r="BH529" s="40"/>
      <c r="BI529" s="40"/>
      <c r="BJ529" s="40"/>
      <c r="BK529" s="40"/>
      <c r="BL529" s="40"/>
      <c r="BM529" s="40"/>
      <c r="BN529" s="40"/>
      <c r="BO529" s="40"/>
      <c r="BP529" s="40"/>
      <c r="BQ529"/>
      <c r="BR529"/>
      <c r="BS529"/>
      <c r="BT529" s="40"/>
      <c r="BU529" s="40"/>
      <c r="BV529" s="40"/>
      <c r="BW529"/>
      <c r="BX529"/>
      <c r="BY529"/>
      <c r="BZ529" s="33"/>
      <c r="CA529" s="40"/>
      <c r="CB529" s="40"/>
      <c r="CC529" s="40"/>
      <c r="CD529" s="40"/>
      <c r="CE529" s="40"/>
      <c r="CF529" s="40"/>
      <c r="CG529" s="40"/>
      <c r="CH529" s="40"/>
      <c r="CI529" s="40"/>
      <c r="CJ529"/>
      <c r="CK529"/>
      <c r="CL529"/>
      <c r="CM529" s="40"/>
      <c r="CN529" s="40"/>
      <c r="CO529" s="40"/>
      <c r="CP529"/>
      <c r="CQ529"/>
      <c r="CR529"/>
      <c r="CS529"/>
      <c r="CT529" s="19"/>
      <c r="CU529" s="19"/>
      <c r="CV529" s="19"/>
      <c r="CW529" s="19"/>
      <c r="CX529" s="19"/>
      <c r="CY529" s="19"/>
      <c r="CZ529" s="19"/>
      <c r="DA529" s="19"/>
    </row>
    <row r="530" spans="2:105" s="18" customFormat="1" x14ac:dyDescent="0.35">
      <c r="B530" s="13"/>
      <c r="C530" s="13"/>
      <c r="D530" s="32"/>
      <c r="E530" s="32"/>
      <c r="F530" s="32"/>
      <c r="G530" s="32"/>
      <c r="H530" s="13"/>
      <c r="I530" s="13"/>
      <c r="J530" s="2"/>
      <c r="K530" s="14"/>
      <c r="L530" s="14"/>
      <c r="M530" s="16"/>
      <c r="N530" s="17"/>
      <c r="O530" s="14"/>
      <c r="P530" s="16"/>
      <c r="Q530" s="16"/>
      <c r="R530" s="17"/>
      <c r="U530" s="19"/>
      <c r="V530" s="40"/>
      <c r="W530" s="40"/>
      <c r="X530" s="40"/>
      <c r="Y530" s="40"/>
      <c r="Z530" s="40"/>
      <c r="AA530" s="40"/>
      <c r="AB530" s="40"/>
      <c r="AC530" s="40"/>
      <c r="AD530" s="40"/>
      <c r="AE530"/>
      <c r="AF530" s="101"/>
      <c r="AG530"/>
      <c r="AH530" s="40"/>
      <c r="AI530" s="40"/>
      <c r="AJ530" s="40"/>
      <c r="AK530"/>
      <c r="AL530"/>
      <c r="AM530"/>
      <c r="AN530"/>
      <c r="AO530" s="40"/>
      <c r="AP530" s="40"/>
      <c r="AQ530" s="40"/>
      <c r="AR530" s="40"/>
      <c r="AS530" s="40"/>
      <c r="AT530" s="40"/>
      <c r="AU530" s="40"/>
      <c r="AV530" s="40"/>
      <c r="AW530" s="40"/>
      <c r="AX530"/>
      <c r="AY530" s="98"/>
      <c r="AZ530"/>
      <c r="BA530" s="40"/>
      <c r="BB530" s="40"/>
      <c r="BC530" s="40"/>
      <c r="BD530"/>
      <c r="BE530"/>
      <c r="BF530"/>
      <c r="BG530" s="33"/>
      <c r="BH530" s="40"/>
      <c r="BI530" s="40"/>
      <c r="BJ530" s="40"/>
      <c r="BK530" s="40"/>
      <c r="BL530" s="40"/>
      <c r="BM530" s="40"/>
      <c r="BN530" s="40"/>
      <c r="BO530" s="40"/>
      <c r="BP530" s="40"/>
      <c r="BQ530"/>
      <c r="BR530"/>
      <c r="BS530"/>
      <c r="BT530" s="40"/>
      <c r="BU530" s="40"/>
      <c r="BV530" s="40"/>
      <c r="BW530"/>
      <c r="BX530"/>
      <c r="BY530"/>
      <c r="BZ530" s="33"/>
      <c r="CA530" s="40"/>
      <c r="CB530" s="40"/>
      <c r="CC530" s="40"/>
      <c r="CD530" s="40"/>
      <c r="CE530" s="40"/>
      <c r="CF530" s="40"/>
      <c r="CG530" s="40"/>
      <c r="CH530" s="40"/>
      <c r="CI530" s="40"/>
      <c r="CJ530"/>
      <c r="CK530"/>
      <c r="CL530"/>
      <c r="CM530" s="40"/>
      <c r="CN530" s="40"/>
      <c r="CO530" s="40"/>
      <c r="CP530"/>
      <c r="CQ530"/>
      <c r="CR530"/>
      <c r="CS530"/>
      <c r="CT530" s="19"/>
      <c r="CU530" s="19"/>
      <c r="CV530" s="19"/>
      <c r="CW530" s="19"/>
      <c r="CX530" s="19"/>
      <c r="CY530" s="19"/>
      <c r="CZ530" s="19"/>
      <c r="DA530" s="19"/>
    </row>
    <row r="531" spans="2:105" s="18" customFormat="1" x14ac:dyDescent="0.35">
      <c r="B531" s="13"/>
      <c r="C531" s="13"/>
      <c r="D531" s="32"/>
      <c r="E531" s="32"/>
      <c r="F531" s="32"/>
      <c r="G531" s="32"/>
      <c r="H531" s="13"/>
      <c r="I531" s="13"/>
      <c r="J531" s="2"/>
      <c r="K531" s="14"/>
      <c r="L531" s="14"/>
      <c r="M531" s="16"/>
      <c r="N531" s="17"/>
      <c r="O531" s="14"/>
      <c r="P531" s="16"/>
      <c r="Q531" s="16"/>
      <c r="R531" s="17"/>
      <c r="U531" s="19"/>
      <c r="V531" s="40"/>
      <c r="W531" s="40"/>
      <c r="X531" s="40"/>
      <c r="Y531" s="40"/>
      <c r="Z531" s="40"/>
      <c r="AA531" s="40"/>
      <c r="AB531" s="40"/>
      <c r="AC531" s="40"/>
      <c r="AD531" s="40"/>
      <c r="AE531"/>
      <c r="AF531" s="101"/>
      <c r="AG531"/>
      <c r="AH531" s="40"/>
      <c r="AI531" s="40"/>
      <c r="AJ531" s="40"/>
      <c r="AK531"/>
      <c r="AL531"/>
      <c r="AM531"/>
      <c r="AN531"/>
      <c r="AO531" s="40"/>
      <c r="AP531" s="40"/>
      <c r="AQ531" s="40"/>
      <c r="AR531" s="40"/>
      <c r="AS531" s="40"/>
      <c r="AT531" s="40"/>
      <c r="AU531" s="40"/>
      <c r="AV531" s="40"/>
      <c r="AW531" s="40"/>
      <c r="AX531"/>
      <c r="AY531" s="98"/>
      <c r="AZ531"/>
      <c r="BA531" s="40"/>
      <c r="BB531" s="40"/>
      <c r="BC531" s="40"/>
      <c r="BD531"/>
      <c r="BE531"/>
      <c r="BF531"/>
      <c r="BG531" s="33"/>
      <c r="BH531" s="40"/>
      <c r="BI531" s="40"/>
      <c r="BJ531" s="40"/>
      <c r="BK531" s="40"/>
      <c r="BL531" s="40"/>
      <c r="BM531" s="40"/>
      <c r="BN531" s="40"/>
      <c r="BO531" s="40"/>
      <c r="BP531" s="40"/>
      <c r="BQ531"/>
      <c r="BR531"/>
      <c r="BS531"/>
      <c r="BT531" s="40"/>
      <c r="BU531" s="40"/>
      <c r="BV531" s="40"/>
      <c r="BW531"/>
      <c r="BX531"/>
      <c r="BY531"/>
      <c r="BZ531" s="33"/>
      <c r="CA531" s="40"/>
      <c r="CB531" s="40"/>
      <c r="CC531" s="40"/>
      <c r="CD531" s="40"/>
      <c r="CE531" s="40"/>
      <c r="CF531" s="40"/>
      <c r="CG531" s="40"/>
      <c r="CH531" s="40"/>
      <c r="CI531" s="40"/>
      <c r="CJ531"/>
      <c r="CK531"/>
      <c r="CL531"/>
      <c r="CM531" s="40"/>
      <c r="CN531" s="40"/>
      <c r="CO531" s="40"/>
      <c r="CP531"/>
      <c r="CQ531"/>
      <c r="CR531"/>
      <c r="CS531"/>
      <c r="CT531" s="19"/>
      <c r="CU531" s="19"/>
      <c r="CV531" s="19"/>
      <c r="CW531" s="19"/>
      <c r="CX531" s="19"/>
      <c r="CY531" s="19"/>
      <c r="CZ531" s="19"/>
      <c r="DA531" s="19"/>
    </row>
    <row r="532" spans="2:105" s="18" customFormat="1" x14ac:dyDescent="0.35">
      <c r="B532" s="13"/>
      <c r="C532" s="13"/>
      <c r="D532" s="32"/>
      <c r="E532" s="32"/>
      <c r="F532" s="32"/>
      <c r="G532" s="32"/>
      <c r="H532" s="13"/>
      <c r="I532" s="13"/>
      <c r="J532" s="2"/>
      <c r="K532" s="14"/>
      <c r="L532" s="14"/>
      <c r="M532" s="16"/>
      <c r="N532" s="17"/>
      <c r="O532" s="14"/>
      <c r="P532" s="16"/>
      <c r="Q532" s="16"/>
      <c r="R532" s="17"/>
      <c r="U532" s="19"/>
      <c r="V532" s="40"/>
      <c r="W532" s="40"/>
      <c r="X532" s="40"/>
      <c r="Y532" s="40"/>
      <c r="Z532" s="40"/>
      <c r="AA532" s="40"/>
      <c r="AB532" s="40"/>
      <c r="AC532" s="40"/>
      <c r="AD532" s="40"/>
      <c r="AE532"/>
      <c r="AF532" s="101"/>
      <c r="AG532"/>
      <c r="AH532" s="40"/>
      <c r="AI532" s="40"/>
      <c r="AJ532" s="40"/>
      <c r="AK532"/>
      <c r="AL532"/>
      <c r="AM532"/>
      <c r="AN532"/>
      <c r="AO532" s="40"/>
      <c r="AP532" s="40"/>
      <c r="AQ532" s="40"/>
      <c r="AR532" s="40"/>
      <c r="AS532" s="40"/>
      <c r="AT532" s="40"/>
      <c r="AU532" s="40"/>
      <c r="AV532" s="40"/>
      <c r="AW532" s="40"/>
      <c r="AX532"/>
      <c r="AY532" s="98"/>
      <c r="AZ532"/>
      <c r="BA532" s="40"/>
      <c r="BB532" s="40"/>
      <c r="BC532" s="40"/>
      <c r="BD532"/>
      <c r="BE532"/>
      <c r="BF532"/>
      <c r="BG532" s="33"/>
      <c r="BH532" s="40"/>
      <c r="BI532" s="40"/>
      <c r="BJ532" s="40"/>
      <c r="BK532" s="40"/>
      <c r="BL532" s="40"/>
      <c r="BM532" s="40"/>
      <c r="BN532" s="40"/>
      <c r="BO532" s="40"/>
      <c r="BP532" s="40"/>
      <c r="BQ532"/>
      <c r="BR532"/>
      <c r="BS532"/>
      <c r="BT532" s="40"/>
      <c r="BU532" s="40"/>
      <c r="BV532" s="40"/>
      <c r="BW532"/>
      <c r="BX532"/>
      <c r="BY532"/>
      <c r="BZ532" s="33"/>
      <c r="CA532" s="40"/>
      <c r="CB532" s="40"/>
      <c r="CC532" s="40"/>
      <c r="CD532" s="40"/>
      <c r="CE532" s="40"/>
      <c r="CF532" s="40"/>
      <c r="CG532" s="40"/>
      <c r="CH532" s="40"/>
      <c r="CI532" s="40"/>
      <c r="CJ532"/>
      <c r="CK532"/>
      <c r="CL532"/>
      <c r="CM532" s="40"/>
      <c r="CN532" s="40"/>
      <c r="CO532" s="40"/>
      <c r="CP532"/>
      <c r="CQ532"/>
      <c r="CR532"/>
      <c r="CS532"/>
      <c r="CT532" s="19"/>
      <c r="CU532" s="19"/>
      <c r="CV532" s="19"/>
      <c r="CW532" s="19"/>
      <c r="CX532" s="19"/>
      <c r="CY532" s="19"/>
      <c r="CZ532" s="19"/>
      <c r="DA532" s="19"/>
    </row>
    <row r="533" spans="2:105" s="18" customFormat="1" x14ac:dyDescent="0.35">
      <c r="B533" s="13"/>
      <c r="C533" s="13"/>
      <c r="D533" s="32"/>
      <c r="E533" s="32"/>
      <c r="F533" s="32"/>
      <c r="G533" s="32"/>
      <c r="H533" s="13"/>
      <c r="I533" s="13"/>
      <c r="J533" s="2"/>
      <c r="K533" s="14"/>
      <c r="L533" s="14"/>
      <c r="M533" s="16"/>
      <c r="N533" s="17"/>
      <c r="O533" s="14"/>
      <c r="P533" s="16"/>
      <c r="Q533" s="16"/>
      <c r="R533" s="17"/>
      <c r="U533" s="19"/>
      <c r="V533" s="40"/>
      <c r="W533" s="40"/>
      <c r="X533" s="40"/>
      <c r="Y533" s="40"/>
      <c r="Z533" s="40"/>
      <c r="AA533" s="40"/>
      <c r="AB533" s="40"/>
      <c r="AC533" s="40"/>
      <c r="AD533" s="40"/>
      <c r="AE533"/>
      <c r="AF533" s="101"/>
      <c r="AG533"/>
      <c r="AH533" s="40"/>
      <c r="AI533" s="40"/>
      <c r="AJ533" s="40"/>
      <c r="AK533"/>
      <c r="AL533"/>
      <c r="AM533"/>
      <c r="AN533"/>
      <c r="AO533" s="40"/>
      <c r="AP533" s="40"/>
      <c r="AQ533" s="40"/>
      <c r="AR533" s="40"/>
      <c r="AS533" s="40"/>
      <c r="AT533" s="40"/>
      <c r="AU533" s="40"/>
      <c r="AV533" s="40"/>
      <c r="AW533" s="40"/>
      <c r="AX533"/>
      <c r="AY533" s="98"/>
      <c r="AZ533"/>
      <c r="BA533" s="40"/>
      <c r="BB533" s="40"/>
      <c r="BC533" s="40"/>
      <c r="BD533"/>
      <c r="BE533"/>
      <c r="BF533"/>
      <c r="BG533" s="33"/>
      <c r="BH533" s="40"/>
      <c r="BI533" s="40"/>
      <c r="BJ533" s="40"/>
      <c r="BK533" s="40"/>
      <c r="BL533" s="40"/>
      <c r="BM533" s="40"/>
      <c r="BN533" s="40"/>
      <c r="BO533" s="40"/>
      <c r="BP533" s="40"/>
      <c r="BQ533"/>
      <c r="BR533"/>
      <c r="BS533"/>
      <c r="BT533" s="40"/>
      <c r="BU533" s="40"/>
      <c r="BV533" s="40"/>
      <c r="BW533"/>
      <c r="BX533"/>
      <c r="BY533"/>
      <c r="BZ533" s="33"/>
      <c r="CA533" s="40"/>
      <c r="CB533" s="40"/>
      <c r="CC533" s="40"/>
      <c r="CD533" s="40"/>
      <c r="CE533" s="40"/>
      <c r="CF533" s="40"/>
      <c r="CG533" s="40"/>
      <c r="CH533" s="40"/>
      <c r="CI533" s="40"/>
      <c r="CJ533"/>
      <c r="CK533"/>
      <c r="CL533"/>
      <c r="CM533" s="40"/>
      <c r="CN533" s="40"/>
      <c r="CO533" s="40"/>
      <c r="CP533"/>
      <c r="CQ533"/>
      <c r="CR533"/>
      <c r="CS533"/>
      <c r="CT533" s="19"/>
      <c r="CU533" s="19"/>
      <c r="CV533" s="19"/>
      <c r="CW533" s="19"/>
      <c r="CX533" s="19"/>
      <c r="CY533" s="19"/>
      <c r="CZ533" s="19"/>
      <c r="DA533" s="19"/>
    </row>
    <row r="534" spans="2:105" s="18" customFormat="1" x14ac:dyDescent="0.35">
      <c r="B534" s="13"/>
      <c r="C534" s="13"/>
      <c r="D534" s="32"/>
      <c r="E534" s="32"/>
      <c r="F534" s="32"/>
      <c r="G534" s="32"/>
      <c r="H534" s="13"/>
      <c r="I534" s="13"/>
      <c r="J534" s="2"/>
      <c r="K534" s="14"/>
      <c r="L534" s="14"/>
      <c r="M534" s="16"/>
      <c r="N534" s="17"/>
      <c r="O534" s="14"/>
      <c r="P534" s="16"/>
      <c r="Q534" s="16"/>
      <c r="R534" s="17"/>
      <c r="U534" s="19"/>
      <c r="V534" s="40"/>
      <c r="W534" s="40"/>
      <c r="X534" s="40"/>
      <c r="Y534" s="40"/>
      <c r="Z534" s="40"/>
      <c r="AA534" s="40"/>
      <c r="AB534" s="40"/>
      <c r="AC534" s="40"/>
      <c r="AD534" s="40"/>
      <c r="AE534"/>
      <c r="AF534" s="101"/>
      <c r="AG534"/>
      <c r="AH534" s="40"/>
      <c r="AI534" s="40"/>
      <c r="AJ534" s="40"/>
      <c r="AK534"/>
      <c r="AL534"/>
      <c r="AM534"/>
      <c r="AN534"/>
      <c r="AO534" s="40"/>
      <c r="AP534" s="40"/>
      <c r="AQ534" s="40"/>
      <c r="AR534" s="40"/>
      <c r="AS534" s="40"/>
      <c r="AT534" s="40"/>
      <c r="AU534" s="40"/>
      <c r="AV534" s="40"/>
      <c r="AW534" s="40"/>
      <c r="AX534"/>
      <c r="AY534" s="98"/>
      <c r="AZ534"/>
      <c r="BA534" s="40"/>
      <c r="BB534" s="40"/>
      <c r="BC534" s="40"/>
      <c r="BD534"/>
      <c r="BE534"/>
      <c r="BF534"/>
      <c r="BG534" s="33"/>
      <c r="BH534" s="40"/>
      <c r="BI534" s="40"/>
      <c r="BJ534" s="40"/>
      <c r="BK534" s="40"/>
      <c r="BL534" s="40"/>
      <c r="BM534" s="40"/>
      <c r="BN534" s="40"/>
      <c r="BO534" s="40"/>
      <c r="BP534" s="40"/>
      <c r="BQ534"/>
      <c r="BR534"/>
      <c r="BS534"/>
      <c r="BT534" s="40"/>
      <c r="BU534" s="40"/>
      <c r="BV534" s="40"/>
      <c r="BW534"/>
      <c r="BX534"/>
      <c r="BY534"/>
      <c r="BZ534" s="33"/>
      <c r="CA534" s="40"/>
      <c r="CB534" s="40"/>
      <c r="CC534" s="40"/>
      <c r="CD534" s="40"/>
      <c r="CE534" s="40"/>
      <c r="CF534" s="40"/>
      <c r="CG534" s="40"/>
      <c r="CH534" s="40"/>
      <c r="CI534" s="40"/>
      <c r="CJ534"/>
      <c r="CK534"/>
      <c r="CL534"/>
      <c r="CM534" s="40"/>
      <c r="CN534" s="40"/>
      <c r="CO534" s="40"/>
      <c r="CP534"/>
      <c r="CQ534"/>
      <c r="CR534"/>
      <c r="CS534"/>
      <c r="CT534" s="19"/>
      <c r="CU534" s="19"/>
      <c r="CV534" s="19"/>
      <c r="CW534" s="19"/>
      <c r="CX534" s="19"/>
      <c r="CY534" s="19"/>
      <c r="CZ534" s="19"/>
      <c r="DA534" s="19"/>
    </row>
    <row r="535" spans="2:105" s="18" customFormat="1" x14ac:dyDescent="0.35">
      <c r="B535" s="13"/>
      <c r="C535" s="13"/>
      <c r="D535" s="32"/>
      <c r="E535" s="32"/>
      <c r="F535" s="32"/>
      <c r="G535" s="32"/>
      <c r="H535" s="13"/>
      <c r="I535" s="13"/>
      <c r="J535" s="2"/>
      <c r="K535" s="14"/>
      <c r="L535" s="14"/>
      <c r="M535" s="16"/>
      <c r="N535" s="17"/>
      <c r="O535" s="14"/>
      <c r="P535" s="16"/>
      <c r="Q535" s="16"/>
      <c r="R535" s="17"/>
      <c r="U535" s="19"/>
      <c r="V535" s="40"/>
      <c r="W535" s="40"/>
      <c r="X535" s="40"/>
      <c r="Y535" s="40"/>
      <c r="Z535" s="40"/>
      <c r="AA535" s="40"/>
      <c r="AB535" s="40"/>
      <c r="AC535" s="40"/>
      <c r="AD535" s="40"/>
      <c r="AE535"/>
      <c r="AF535" s="101"/>
      <c r="AG535"/>
      <c r="AH535" s="40"/>
      <c r="AI535" s="40"/>
      <c r="AJ535" s="40"/>
      <c r="AK535"/>
      <c r="AL535"/>
      <c r="AM535"/>
      <c r="AN535"/>
      <c r="AO535" s="40"/>
      <c r="AP535" s="40"/>
      <c r="AQ535" s="40"/>
      <c r="AR535" s="40"/>
      <c r="AS535" s="40"/>
      <c r="AT535" s="40"/>
      <c r="AU535" s="40"/>
      <c r="AV535" s="40"/>
      <c r="AW535" s="40"/>
      <c r="AX535"/>
      <c r="AY535" s="98"/>
      <c r="AZ535"/>
      <c r="BA535" s="40"/>
      <c r="BB535" s="40"/>
      <c r="BC535" s="40"/>
      <c r="BD535"/>
      <c r="BE535"/>
      <c r="BF535"/>
      <c r="BG535" s="33"/>
      <c r="BH535" s="40"/>
      <c r="BI535" s="40"/>
      <c r="BJ535" s="40"/>
      <c r="BK535" s="40"/>
      <c r="BL535" s="40"/>
      <c r="BM535" s="40"/>
      <c r="BN535" s="40"/>
      <c r="BO535" s="40"/>
      <c r="BP535" s="40"/>
      <c r="BQ535"/>
      <c r="BR535"/>
      <c r="BS535"/>
      <c r="BT535" s="40"/>
      <c r="BU535" s="40"/>
      <c r="BV535" s="40"/>
      <c r="BW535"/>
      <c r="BX535"/>
      <c r="BY535"/>
      <c r="BZ535" s="33"/>
      <c r="CA535" s="40"/>
      <c r="CB535" s="40"/>
      <c r="CC535" s="40"/>
      <c r="CD535" s="40"/>
      <c r="CE535" s="40"/>
      <c r="CF535" s="40"/>
      <c r="CG535" s="40"/>
      <c r="CH535" s="40"/>
      <c r="CI535" s="40"/>
      <c r="CJ535"/>
      <c r="CK535"/>
      <c r="CL535"/>
      <c r="CM535" s="40"/>
      <c r="CN535" s="40"/>
      <c r="CO535" s="40"/>
      <c r="CP535"/>
      <c r="CQ535"/>
      <c r="CR535"/>
      <c r="CS535"/>
      <c r="CT535" s="19"/>
      <c r="CU535" s="19"/>
      <c r="CV535" s="19"/>
      <c r="CW535" s="19"/>
      <c r="CX535" s="19"/>
      <c r="CY535" s="19"/>
      <c r="CZ535" s="19"/>
      <c r="DA535" s="19"/>
    </row>
    <row r="536" spans="2:105" s="18" customFormat="1" x14ac:dyDescent="0.35">
      <c r="B536" s="13"/>
      <c r="C536" s="13"/>
      <c r="D536" s="32"/>
      <c r="E536" s="32"/>
      <c r="F536" s="32"/>
      <c r="G536" s="32"/>
      <c r="H536" s="13"/>
      <c r="I536" s="13"/>
      <c r="J536" s="2"/>
      <c r="K536" s="14"/>
      <c r="L536" s="14"/>
      <c r="M536" s="16"/>
      <c r="N536" s="17"/>
      <c r="O536" s="14"/>
      <c r="P536" s="16"/>
      <c r="Q536" s="16"/>
      <c r="R536" s="17"/>
      <c r="U536" s="19"/>
      <c r="V536" s="40"/>
      <c r="W536" s="40"/>
      <c r="X536" s="40"/>
      <c r="Y536" s="40"/>
      <c r="Z536" s="40"/>
      <c r="AA536" s="40"/>
      <c r="AB536" s="40"/>
      <c r="AC536" s="40"/>
      <c r="AD536" s="40"/>
      <c r="AE536"/>
      <c r="AF536" s="101"/>
      <c r="AG536"/>
      <c r="AH536" s="40"/>
      <c r="AI536" s="40"/>
      <c r="AJ536" s="40"/>
      <c r="AK536"/>
      <c r="AL536"/>
      <c r="AM536"/>
      <c r="AN536"/>
      <c r="AO536" s="40"/>
      <c r="AP536" s="40"/>
      <c r="AQ536" s="40"/>
      <c r="AR536" s="40"/>
      <c r="AS536" s="40"/>
      <c r="AT536" s="40"/>
      <c r="AU536" s="40"/>
      <c r="AV536" s="40"/>
      <c r="AW536" s="40"/>
      <c r="AX536"/>
      <c r="AY536" s="98"/>
      <c r="AZ536"/>
      <c r="BA536" s="40"/>
      <c r="BB536" s="40"/>
      <c r="BC536" s="40"/>
      <c r="BD536"/>
      <c r="BE536"/>
      <c r="BF536"/>
      <c r="BG536" s="33"/>
      <c r="BH536" s="40"/>
      <c r="BI536" s="40"/>
      <c r="BJ536" s="40"/>
      <c r="BK536" s="40"/>
      <c r="BL536" s="40"/>
      <c r="BM536" s="40"/>
      <c r="BN536" s="40"/>
      <c r="BO536" s="40"/>
      <c r="BP536" s="40"/>
      <c r="BQ536"/>
      <c r="BR536"/>
      <c r="BS536"/>
      <c r="BT536" s="40"/>
      <c r="BU536" s="40"/>
      <c r="BV536" s="40"/>
      <c r="BW536"/>
      <c r="BX536"/>
      <c r="BY536"/>
      <c r="BZ536" s="33"/>
      <c r="CA536" s="40"/>
      <c r="CB536" s="40"/>
      <c r="CC536" s="40"/>
      <c r="CD536" s="40"/>
      <c r="CE536" s="40"/>
      <c r="CF536" s="40"/>
      <c r="CG536" s="40"/>
      <c r="CH536" s="40"/>
      <c r="CI536" s="40"/>
      <c r="CJ536"/>
      <c r="CK536"/>
      <c r="CL536"/>
      <c r="CM536" s="40"/>
      <c r="CN536" s="40"/>
      <c r="CO536" s="40"/>
      <c r="CP536"/>
      <c r="CQ536"/>
      <c r="CR536"/>
      <c r="CS536"/>
      <c r="CT536" s="19"/>
      <c r="CU536" s="19"/>
      <c r="CV536" s="19"/>
      <c r="CW536" s="19"/>
      <c r="CX536" s="19"/>
      <c r="CY536" s="19"/>
      <c r="CZ536" s="19"/>
      <c r="DA536" s="19"/>
    </row>
    <row r="537" spans="2:105" s="18" customFormat="1" x14ac:dyDescent="0.35">
      <c r="B537" s="13"/>
      <c r="C537" s="13"/>
      <c r="D537" s="32"/>
      <c r="E537" s="32"/>
      <c r="F537" s="32"/>
      <c r="G537" s="32"/>
      <c r="H537" s="13"/>
      <c r="I537" s="13"/>
      <c r="J537" s="2"/>
      <c r="K537" s="14"/>
      <c r="L537" s="14"/>
      <c r="M537" s="16"/>
      <c r="N537" s="17"/>
      <c r="O537" s="14"/>
      <c r="P537" s="16"/>
      <c r="Q537" s="16"/>
      <c r="R537" s="17"/>
      <c r="U537" s="19"/>
      <c r="V537" s="40"/>
      <c r="W537" s="40"/>
      <c r="X537" s="40"/>
      <c r="Y537" s="40"/>
      <c r="Z537" s="40"/>
      <c r="AA537" s="40"/>
      <c r="AB537" s="40"/>
      <c r="AC537" s="40"/>
      <c r="AD537" s="40"/>
      <c r="AE537"/>
      <c r="AF537" s="101"/>
      <c r="AG537"/>
      <c r="AH537" s="40"/>
      <c r="AI537" s="40"/>
      <c r="AJ537" s="40"/>
      <c r="AK537"/>
      <c r="AL537"/>
      <c r="AM537"/>
      <c r="AN537"/>
      <c r="AO537" s="40"/>
      <c r="AP537" s="40"/>
      <c r="AQ537" s="40"/>
      <c r="AR537" s="40"/>
      <c r="AS537" s="40"/>
      <c r="AT537" s="40"/>
      <c r="AU537" s="40"/>
      <c r="AV537" s="40"/>
      <c r="AW537" s="40"/>
      <c r="AX537"/>
      <c r="AY537" s="98"/>
      <c r="AZ537"/>
      <c r="BA537" s="40"/>
      <c r="BB537" s="40"/>
      <c r="BC537" s="40"/>
      <c r="BD537"/>
      <c r="BE537"/>
      <c r="BF537"/>
      <c r="BG537" s="33"/>
      <c r="BH537" s="40"/>
      <c r="BI537" s="40"/>
      <c r="BJ537" s="40"/>
      <c r="BK537" s="40"/>
      <c r="BL537" s="40"/>
      <c r="BM537" s="40"/>
      <c r="BN537" s="40"/>
      <c r="BO537" s="40"/>
      <c r="BP537" s="40"/>
      <c r="BQ537"/>
      <c r="BR537"/>
      <c r="BS537"/>
      <c r="BT537" s="40"/>
      <c r="BU537" s="40"/>
      <c r="BV537" s="40"/>
      <c r="BW537"/>
      <c r="BX537"/>
      <c r="BY537"/>
      <c r="BZ537" s="33"/>
      <c r="CA537" s="40"/>
      <c r="CB537" s="40"/>
      <c r="CC537" s="40"/>
      <c r="CD537" s="40"/>
      <c r="CE537" s="40"/>
      <c r="CF537" s="40"/>
      <c r="CG537" s="40"/>
      <c r="CH537" s="40"/>
      <c r="CI537" s="40"/>
      <c r="CJ537"/>
      <c r="CK537"/>
      <c r="CL537"/>
      <c r="CM537" s="40"/>
      <c r="CN537" s="40"/>
      <c r="CO537" s="40"/>
      <c r="CP537"/>
      <c r="CQ537"/>
      <c r="CR537"/>
      <c r="CS537"/>
      <c r="CT537" s="19"/>
      <c r="CU537" s="19"/>
      <c r="CV537" s="19"/>
      <c r="CW537" s="19"/>
      <c r="CX537" s="19"/>
      <c r="CY537" s="19"/>
      <c r="CZ537" s="19"/>
      <c r="DA537" s="19"/>
    </row>
    <row r="538" spans="2:105" s="18" customFormat="1" x14ac:dyDescent="0.35">
      <c r="B538" s="13"/>
      <c r="C538" s="13"/>
      <c r="D538" s="32"/>
      <c r="E538" s="32"/>
      <c r="F538" s="32"/>
      <c r="G538" s="32"/>
      <c r="H538" s="13"/>
      <c r="I538" s="13"/>
      <c r="J538" s="2"/>
      <c r="K538" s="14"/>
      <c r="L538" s="14"/>
      <c r="M538" s="16"/>
      <c r="N538" s="17"/>
      <c r="O538" s="14"/>
      <c r="P538" s="16"/>
      <c r="Q538" s="16"/>
      <c r="R538" s="17"/>
      <c r="U538" s="19"/>
      <c r="V538" s="40"/>
      <c r="W538" s="40"/>
      <c r="X538" s="40"/>
      <c r="Y538" s="40"/>
      <c r="Z538" s="40"/>
      <c r="AA538" s="40"/>
      <c r="AB538" s="40"/>
      <c r="AC538" s="40"/>
      <c r="AD538" s="40"/>
      <c r="AE538"/>
      <c r="AF538" s="101"/>
      <c r="AG538"/>
      <c r="AH538" s="40"/>
      <c r="AI538" s="40"/>
      <c r="AJ538" s="40"/>
      <c r="AK538"/>
      <c r="AL538"/>
      <c r="AM538"/>
      <c r="AN538"/>
      <c r="AO538" s="40"/>
      <c r="AP538" s="40"/>
      <c r="AQ538" s="40"/>
      <c r="AR538" s="40"/>
      <c r="AS538" s="40"/>
      <c r="AT538" s="40"/>
      <c r="AU538" s="40"/>
      <c r="AV538" s="40"/>
      <c r="AW538" s="40"/>
      <c r="AX538"/>
      <c r="AY538" s="98"/>
      <c r="AZ538"/>
      <c r="BA538" s="40"/>
      <c r="BB538" s="40"/>
      <c r="BC538" s="40"/>
      <c r="BD538"/>
      <c r="BE538"/>
      <c r="BF538"/>
      <c r="BG538" s="33"/>
      <c r="BH538" s="40"/>
      <c r="BI538" s="40"/>
      <c r="BJ538" s="40"/>
      <c r="BK538" s="40"/>
      <c r="BL538" s="40"/>
      <c r="BM538" s="40"/>
      <c r="BN538" s="40"/>
      <c r="BO538" s="40"/>
      <c r="BP538" s="40"/>
      <c r="BQ538"/>
      <c r="BR538"/>
      <c r="BS538"/>
      <c r="BT538" s="40"/>
      <c r="BU538" s="40"/>
      <c r="BV538" s="40"/>
      <c r="BW538"/>
      <c r="BX538"/>
      <c r="BY538"/>
      <c r="BZ538" s="33"/>
      <c r="CA538" s="40"/>
      <c r="CB538" s="40"/>
      <c r="CC538" s="40"/>
      <c r="CD538" s="40"/>
      <c r="CE538" s="40"/>
      <c r="CF538" s="40"/>
      <c r="CG538" s="40"/>
      <c r="CH538" s="40"/>
      <c r="CI538" s="40"/>
      <c r="CJ538"/>
      <c r="CK538"/>
      <c r="CL538"/>
      <c r="CM538" s="40"/>
      <c r="CN538" s="40"/>
      <c r="CO538" s="40"/>
      <c r="CP538"/>
      <c r="CQ538"/>
      <c r="CR538"/>
      <c r="CS538"/>
      <c r="CT538" s="19"/>
      <c r="CU538" s="19"/>
      <c r="CV538" s="19"/>
      <c r="CW538" s="19"/>
      <c r="CX538" s="19"/>
      <c r="CY538" s="19"/>
      <c r="CZ538" s="19"/>
      <c r="DA538" s="19"/>
    </row>
    <row r="539" spans="2:105" s="18" customFormat="1" x14ac:dyDescent="0.35">
      <c r="B539" s="13"/>
      <c r="C539" s="13"/>
      <c r="D539" s="32"/>
      <c r="E539" s="32"/>
      <c r="F539" s="32"/>
      <c r="G539" s="32"/>
      <c r="H539" s="13"/>
      <c r="I539" s="13"/>
      <c r="J539" s="2"/>
      <c r="K539" s="14"/>
      <c r="L539" s="14"/>
      <c r="M539" s="16"/>
      <c r="N539" s="17"/>
      <c r="O539" s="14"/>
      <c r="P539" s="16"/>
      <c r="Q539" s="16"/>
      <c r="R539" s="17"/>
      <c r="U539" s="19"/>
      <c r="V539" s="40"/>
      <c r="W539" s="40"/>
      <c r="X539" s="40"/>
      <c r="Y539" s="40"/>
      <c r="Z539" s="40"/>
      <c r="AA539" s="40"/>
      <c r="AB539" s="40"/>
      <c r="AC539" s="40"/>
      <c r="AD539" s="40"/>
      <c r="AE539"/>
      <c r="AF539" s="101"/>
      <c r="AG539"/>
      <c r="AH539" s="40"/>
      <c r="AI539" s="40"/>
      <c r="AJ539" s="40"/>
      <c r="AK539"/>
      <c r="AL539"/>
      <c r="AM539"/>
      <c r="AN539"/>
      <c r="AO539" s="40"/>
      <c r="AP539" s="40"/>
      <c r="AQ539" s="40"/>
      <c r="AR539" s="40"/>
      <c r="AS539" s="40"/>
      <c r="AT539" s="40"/>
      <c r="AU539" s="40"/>
      <c r="AV539" s="40"/>
      <c r="AW539" s="40"/>
      <c r="AX539"/>
      <c r="AY539" s="98"/>
      <c r="AZ539"/>
      <c r="BA539" s="40"/>
      <c r="BB539" s="40"/>
      <c r="BC539" s="40"/>
      <c r="BD539"/>
      <c r="BE539"/>
      <c r="BF539"/>
      <c r="BG539" s="33"/>
      <c r="BH539" s="40"/>
      <c r="BI539" s="40"/>
      <c r="BJ539" s="40"/>
      <c r="BK539" s="40"/>
      <c r="BL539" s="40"/>
      <c r="BM539" s="40"/>
      <c r="BN539" s="40"/>
      <c r="BO539" s="40"/>
      <c r="BP539" s="40"/>
      <c r="BQ539"/>
      <c r="BR539"/>
      <c r="BS539"/>
      <c r="BT539" s="40"/>
      <c r="BU539" s="40"/>
      <c r="BV539" s="40"/>
      <c r="BW539"/>
      <c r="BX539"/>
      <c r="BY539"/>
      <c r="BZ539" s="33"/>
      <c r="CA539" s="40"/>
      <c r="CB539" s="40"/>
      <c r="CC539" s="40"/>
      <c r="CD539" s="40"/>
      <c r="CE539" s="40"/>
      <c r="CF539" s="40"/>
      <c r="CG539" s="40"/>
      <c r="CH539" s="40"/>
      <c r="CI539" s="40"/>
      <c r="CJ539"/>
      <c r="CK539"/>
      <c r="CL539"/>
      <c r="CM539" s="40"/>
      <c r="CN539" s="40"/>
      <c r="CO539" s="40"/>
      <c r="CP539"/>
      <c r="CQ539"/>
      <c r="CR539"/>
      <c r="CS539"/>
      <c r="CT539" s="19"/>
      <c r="CU539" s="19"/>
      <c r="CV539" s="19"/>
      <c r="CW539" s="19"/>
      <c r="CX539" s="19"/>
      <c r="CY539" s="19"/>
      <c r="CZ539" s="19"/>
      <c r="DA539" s="19"/>
    </row>
    <row r="540" spans="2:105" s="18" customFormat="1" x14ac:dyDescent="0.35">
      <c r="B540" s="13"/>
      <c r="C540" s="13"/>
      <c r="D540" s="32"/>
      <c r="E540" s="32"/>
      <c r="F540" s="32"/>
      <c r="G540" s="32"/>
      <c r="H540" s="13"/>
      <c r="I540" s="13"/>
      <c r="J540" s="2"/>
      <c r="K540" s="14"/>
      <c r="L540" s="14"/>
      <c r="M540" s="16"/>
      <c r="N540" s="17"/>
      <c r="O540" s="14"/>
      <c r="P540" s="16"/>
      <c r="Q540" s="16"/>
      <c r="R540" s="17"/>
      <c r="U540" s="19"/>
      <c r="V540" s="40"/>
      <c r="W540" s="40"/>
      <c r="X540" s="40"/>
      <c r="Y540" s="40"/>
      <c r="Z540" s="40"/>
      <c r="AA540" s="40"/>
      <c r="AB540" s="40"/>
      <c r="AC540" s="40"/>
      <c r="AD540" s="40"/>
      <c r="AE540"/>
      <c r="AF540" s="101"/>
      <c r="AG540"/>
      <c r="AH540" s="40"/>
      <c r="AI540" s="40"/>
      <c r="AJ540" s="40"/>
      <c r="AK540"/>
      <c r="AL540"/>
      <c r="AM540"/>
      <c r="AN540"/>
      <c r="AO540" s="40"/>
      <c r="AP540" s="40"/>
      <c r="AQ540" s="40"/>
      <c r="AR540" s="40"/>
      <c r="AS540" s="40"/>
      <c r="AT540" s="40"/>
      <c r="AU540" s="40"/>
      <c r="AV540" s="40"/>
      <c r="AW540" s="40"/>
      <c r="AX540"/>
      <c r="AY540" s="98"/>
      <c r="AZ540"/>
      <c r="BA540" s="40"/>
      <c r="BB540" s="40"/>
      <c r="BC540" s="40"/>
      <c r="BD540"/>
      <c r="BE540"/>
      <c r="BF540"/>
      <c r="BG540" s="33"/>
      <c r="BH540" s="40"/>
      <c r="BI540" s="40"/>
      <c r="BJ540" s="40"/>
      <c r="BK540" s="40"/>
      <c r="BL540" s="40"/>
      <c r="BM540" s="40"/>
      <c r="BN540" s="40"/>
      <c r="BO540" s="40"/>
      <c r="BP540" s="40"/>
      <c r="BQ540"/>
      <c r="BR540"/>
      <c r="BS540"/>
      <c r="BT540" s="40"/>
      <c r="BU540" s="40"/>
      <c r="BV540" s="40"/>
      <c r="BW540"/>
      <c r="BX540"/>
      <c r="BY540"/>
      <c r="BZ540" s="33"/>
      <c r="CA540" s="40"/>
      <c r="CB540" s="40"/>
      <c r="CC540" s="40"/>
      <c r="CD540" s="40"/>
      <c r="CE540" s="40"/>
      <c r="CF540" s="40"/>
      <c r="CG540" s="40"/>
      <c r="CH540" s="40"/>
      <c r="CI540" s="40"/>
      <c r="CJ540"/>
      <c r="CK540"/>
      <c r="CL540"/>
      <c r="CM540" s="40"/>
      <c r="CN540" s="40"/>
      <c r="CO540" s="40"/>
      <c r="CP540"/>
      <c r="CQ540"/>
      <c r="CR540"/>
      <c r="CS540"/>
      <c r="CT540" s="19"/>
      <c r="CU540" s="19"/>
      <c r="CV540" s="19"/>
      <c r="CW540" s="19"/>
      <c r="CX540" s="19"/>
      <c r="CY540" s="19"/>
      <c r="CZ540" s="19"/>
      <c r="DA540" s="19"/>
    </row>
    <row r="541" spans="2:105" s="18" customFormat="1" x14ac:dyDescent="0.35">
      <c r="B541" s="13"/>
      <c r="C541" s="13"/>
      <c r="D541" s="32"/>
      <c r="E541" s="32"/>
      <c r="F541" s="32"/>
      <c r="G541" s="32"/>
      <c r="H541" s="13"/>
      <c r="I541" s="13"/>
      <c r="J541" s="2"/>
      <c r="K541" s="14"/>
      <c r="L541" s="14"/>
      <c r="M541" s="16"/>
      <c r="N541" s="17"/>
      <c r="O541" s="14"/>
      <c r="P541" s="16"/>
      <c r="Q541" s="16"/>
      <c r="R541" s="17"/>
      <c r="U541" s="19"/>
      <c r="V541" s="40"/>
      <c r="W541" s="40"/>
      <c r="X541" s="40"/>
      <c r="Y541" s="40"/>
      <c r="Z541" s="40"/>
      <c r="AA541" s="40"/>
      <c r="AB541" s="40"/>
      <c r="AC541" s="40"/>
      <c r="AD541" s="40"/>
      <c r="AE541"/>
      <c r="AF541" s="101"/>
      <c r="AG541"/>
      <c r="AH541" s="40"/>
      <c r="AI541" s="40"/>
      <c r="AJ541" s="40"/>
      <c r="AK541"/>
      <c r="AL541"/>
      <c r="AM541"/>
      <c r="AN541"/>
      <c r="AO541" s="40"/>
      <c r="AP541" s="40"/>
      <c r="AQ541" s="40"/>
      <c r="AR541" s="40"/>
      <c r="AS541" s="40"/>
      <c r="AT541" s="40"/>
      <c r="AU541" s="40"/>
      <c r="AV541" s="40"/>
      <c r="AW541" s="40"/>
      <c r="AX541"/>
      <c r="AY541" s="98"/>
      <c r="AZ541"/>
      <c r="BA541" s="40"/>
      <c r="BB541" s="40"/>
      <c r="BC541" s="40"/>
      <c r="BD541"/>
      <c r="BE541"/>
      <c r="BF541"/>
      <c r="BG541" s="33"/>
      <c r="BH541" s="40"/>
      <c r="BI541" s="40"/>
      <c r="BJ541" s="40"/>
      <c r="BK541" s="40"/>
      <c r="BL541" s="40"/>
      <c r="BM541" s="40"/>
      <c r="BN541" s="40"/>
      <c r="BO541" s="40"/>
      <c r="BP541" s="40"/>
      <c r="BQ541"/>
      <c r="BR541"/>
      <c r="BS541"/>
      <c r="BT541" s="40"/>
      <c r="BU541" s="40"/>
      <c r="BV541" s="40"/>
      <c r="BW541"/>
      <c r="BX541"/>
      <c r="BY541"/>
      <c r="BZ541" s="33"/>
      <c r="CA541" s="40"/>
      <c r="CB541" s="40"/>
      <c r="CC541" s="40"/>
      <c r="CD541" s="40"/>
      <c r="CE541" s="40"/>
      <c r="CF541" s="40"/>
      <c r="CG541" s="40"/>
      <c r="CH541" s="40"/>
      <c r="CI541" s="40"/>
      <c r="CJ541"/>
      <c r="CK541"/>
      <c r="CL541"/>
      <c r="CM541" s="40"/>
      <c r="CN541" s="40"/>
      <c r="CO541" s="40"/>
      <c r="CP541"/>
      <c r="CQ541"/>
      <c r="CR541"/>
      <c r="CS541"/>
      <c r="CT541" s="19"/>
      <c r="CU541" s="19"/>
      <c r="CV541" s="19"/>
      <c r="CW541" s="19"/>
      <c r="CX541" s="19"/>
      <c r="CY541" s="19"/>
      <c r="CZ541" s="19"/>
      <c r="DA541" s="19"/>
    </row>
    <row r="542" spans="2:105" s="18" customFormat="1" x14ac:dyDescent="0.35">
      <c r="B542" s="13"/>
      <c r="C542" s="13"/>
      <c r="D542" s="32"/>
      <c r="E542" s="32"/>
      <c r="F542" s="32"/>
      <c r="G542" s="32"/>
      <c r="H542" s="13"/>
      <c r="I542" s="13"/>
      <c r="J542" s="2"/>
      <c r="K542" s="14"/>
      <c r="L542" s="14"/>
      <c r="M542" s="16"/>
      <c r="N542" s="17"/>
      <c r="O542" s="14"/>
      <c r="P542" s="16"/>
      <c r="Q542" s="16"/>
      <c r="R542" s="17"/>
      <c r="U542" s="19"/>
      <c r="V542" s="40"/>
      <c r="W542" s="40"/>
      <c r="X542" s="40"/>
      <c r="Y542" s="40"/>
      <c r="Z542" s="40"/>
      <c r="AA542" s="40"/>
      <c r="AB542" s="40"/>
      <c r="AC542" s="40"/>
      <c r="AD542" s="40"/>
      <c r="AE542"/>
      <c r="AF542" s="101"/>
      <c r="AG542"/>
      <c r="AH542" s="40"/>
      <c r="AI542" s="40"/>
      <c r="AJ542" s="40"/>
      <c r="AK542"/>
      <c r="AL542"/>
      <c r="AM542"/>
      <c r="AN542"/>
      <c r="AO542" s="40"/>
      <c r="AP542" s="40"/>
      <c r="AQ542" s="40"/>
      <c r="AR542" s="40"/>
      <c r="AS542" s="40"/>
      <c r="AT542" s="40"/>
      <c r="AU542" s="40"/>
      <c r="AV542" s="40"/>
      <c r="AW542" s="40"/>
      <c r="AX542"/>
      <c r="AY542" s="98"/>
      <c r="AZ542"/>
      <c r="BA542" s="40"/>
      <c r="BB542" s="40"/>
      <c r="BC542" s="40"/>
      <c r="BD542"/>
      <c r="BE542"/>
      <c r="BF542"/>
      <c r="BG542" s="33"/>
      <c r="BH542" s="40"/>
      <c r="BI542" s="40"/>
      <c r="BJ542" s="40"/>
      <c r="BK542" s="40"/>
      <c r="BL542" s="40"/>
      <c r="BM542" s="40"/>
      <c r="BN542" s="40"/>
      <c r="BO542" s="40"/>
      <c r="BP542" s="40"/>
      <c r="BQ542"/>
      <c r="BR542"/>
      <c r="BS542"/>
      <c r="BT542" s="40"/>
      <c r="BU542" s="40"/>
      <c r="BV542" s="40"/>
      <c r="BW542"/>
      <c r="BX542"/>
      <c r="BY542"/>
      <c r="BZ542" s="33"/>
      <c r="CA542" s="40"/>
      <c r="CB542" s="40"/>
      <c r="CC542" s="40"/>
      <c r="CD542" s="40"/>
      <c r="CE542" s="40"/>
      <c r="CF542" s="40"/>
      <c r="CG542" s="40"/>
      <c r="CH542" s="40"/>
      <c r="CI542" s="40"/>
      <c r="CJ542"/>
      <c r="CK542"/>
      <c r="CL542"/>
      <c r="CM542" s="40"/>
      <c r="CN542" s="40"/>
      <c r="CO542" s="40"/>
      <c r="CP542"/>
      <c r="CQ542"/>
      <c r="CR542"/>
      <c r="CS542"/>
      <c r="CT542" s="19"/>
      <c r="CU542" s="19"/>
      <c r="CV542" s="19"/>
      <c r="CW542" s="19"/>
      <c r="CX542" s="19"/>
      <c r="CY542" s="19"/>
      <c r="CZ542" s="19"/>
      <c r="DA542" s="19"/>
    </row>
    <row r="543" spans="2:105" s="18" customFormat="1" x14ac:dyDescent="0.35">
      <c r="B543" s="13"/>
      <c r="C543" s="13"/>
      <c r="D543" s="32"/>
      <c r="E543" s="32"/>
      <c r="F543" s="32"/>
      <c r="G543" s="32"/>
      <c r="H543" s="13"/>
      <c r="I543" s="13"/>
      <c r="J543" s="2"/>
      <c r="K543" s="14"/>
      <c r="L543" s="14"/>
      <c r="M543" s="16"/>
      <c r="N543" s="17"/>
      <c r="O543" s="14"/>
      <c r="P543" s="16"/>
      <c r="Q543" s="16"/>
      <c r="R543" s="17"/>
      <c r="U543" s="19"/>
      <c r="V543" s="40"/>
      <c r="W543" s="40"/>
      <c r="X543" s="40"/>
      <c r="Y543" s="40"/>
      <c r="Z543" s="40"/>
      <c r="AA543" s="40"/>
      <c r="AB543" s="40"/>
      <c r="AC543" s="40"/>
      <c r="AD543" s="40"/>
      <c r="AE543"/>
      <c r="AF543" s="101"/>
      <c r="AG543"/>
      <c r="AH543" s="40"/>
      <c r="AI543" s="40"/>
      <c r="AJ543" s="40"/>
      <c r="AK543"/>
      <c r="AL543"/>
      <c r="AM543"/>
      <c r="AN543"/>
      <c r="AO543" s="40"/>
      <c r="AP543" s="40"/>
      <c r="AQ543" s="40"/>
      <c r="AR543" s="40"/>
      <c r="AS543" s="40"/>
      <c r="AT543" s="40"/>
      <c r="AU543" s="40"/>
      <c r="AV543" s="40"/>
      <c r="AW543" s="40"/>
      <c r="AX543"/>
      <c r="AY543" s="98"/>
      <c r="AZ543"/>
      <c r="BA543" s="40"/>
      <c r="BB543" s="40"/>
      <c r="BC543" s="40"/>
      <c r="BD543"/>
      <c r="BE543"/>
      <c r="BF543"/>
      <c r="BG543" s="33"/>
      <c r="BH543" s="40"/>
      <c r="BI543" s="40"/>
      <c r="BJ543" s="40"/>
      <c r="BK543" s="40"/>
      <c r="BL543" s="40"/>
      <c r="BM543" s="40"/>
      <c r="BN543" s="40"/>
      <c r="BO543" s="40"/>
      <c r="BP543" s="40"/>
      <c r="BQ543"/>
      <c r="BR543"/>
      <c r="BS543"/>
      <c r="BT543" s="40"/>
      <c r="BU543" s="40"/>
      <c r="BV543" s="40"/>
      <c r="BW543"/>
      <c r="BX543"/>
      <c r="BY543"/>
      <c r="BZ543" s="33"/>
      <c r="CA543" s="40"/>
      <c r="CB543" s="40"/>
      <c r="CC543" s="40"/>
      <c r="CD543" s="40"/>
      <c r="CE543" s="40"/>
      <c r="CF543" s="40"/>
      <c r="CG543" s="40"/>
      <c r="CH543" s="40"/>
      <c r="CI543" s="40"/>
      <c r="CJ543"/>
      <c r="CK543"/>
      <c r="CL543"/>
      <c r="CM543" s="40"/>
      <c r="CN543" s="40"/>
      <c r="CO543" s="40"/>
      <c r="CP543"/>
      <c r="CQ543"/>
      <c r="CR543"/>
      <c r="CS543"/>
      <c r="CT543" s="19"/>
      <c r="CU543" s="19"/>
      <c r="CV543" s="19"/>
      <c r="CW543" s="19"/>
      <c r="CX543" s="19"/>
      <c r="CY543" s="19"/>
      <c r="CZ543" s="19"/>
      <c r="DA543" s="19"/>
    </row>
    <row r="544" spans="2:105" s="18" customFormat="1" x14ac:dyDescent="0.35">
      <c r="B544" s="13"/>
      <c r="C544" s="13"/>
      <c r="D544" s="32"/>
      <c r="E544" s="32"/>
      <c r="F544" s="32"/>
      <c r="G544" s="32"/>
      <c r="H544" s="13"/>
      <c r="I544" s="13"/>
      <c r="J544" s="2"/>
      <c r="K544" s="14"/>
      <c r="L544" s="14"/>
      <c r="M544" s="16"/>
      <c r="N544" s="17"/>
      <c r="O544" s="14"/>
      <c r="P544" s="16"/>
      <c r="Q544" s="16"/>
      <c r="R544" s="17"/>
      <c r="U544" s="19"/>
      <c r="V544" s="40"/>
      <c r="W544" s="40"/>
      <c r="X544" s="40"/>
      <c r="Y544" s="40"/>
      <c r="Z544" s="40"/>
      <c r="AA544" s="40"/>
      <c r="AB544" s="40"/>
      <c r="AC544" s="40"/>
      <c r="AD544" s="40"/>
      <c r="AE544"/>
      <c r="AF544" s="101"/>
      <c r="AG544"/>
      <c r="AH544" s="40"/>
      <c r="AI544" s="40"/>
      <c r="AJ544" s="40"/>
      <c r="AK544"/>
      <c r="AL544"/>
      <c r="AM544"/>
      <c r="AN544"/>
      <c r="AO544" s="40"/>
      <c r="AP544" s="40"/>
      <c r="AQ544" s="40"/>
      <c r="AR544" s="40"/>
      <c r="AS544" s="40"/>
      <c r="AT544" s="40"/>
      <c r="AU544" s="40"/>
      <c r="AV544" s="40"/>
      <c r="AW544" s="40"/>
      <c r="AX544"/>
      <c r="AY544" s="98"/>
      <c r="AZ544"/>
      <c r="BA544" s="40"/>
      <c r="BB544" s="40"/>
      <c r="BC544" s="40"/>
      <c r="BD544"/>
      <c r="BE544"/>
      <c r="BF544"/>
      <c r="BG544" s="33"/>
      <c r="BH544" s="40"/>
      <c r="BI544" s="40"/>
      <c r="BJ544" s="40"/>
      <c r="BK544" s="40"/>
      <c r="BL544" s="40"/>
      <c r="BM544" s="40"/>
      <c r="BN544" s="40"/>
      <c r="BO544" s="40"/>
      <c r="BP544" s="40"/>
      <c r="BQ544"/>
      <c r="BR544"/>
      <c r="BS544"/>
      <c r="BT544" s="40"/>
      <c r="BU544" s="40"/>
      <c r="BV544" s="40"/>
      <c r="BW544"/>
      <c r="BX544"/>
      <c r="BY544"/>
      <c r="BZ544" s="33"/>
      <c r="CA544" s="40"/>
      <c r="CB544" s="40"/>
      <c r="CC544" s="40"/>
      <c r="CD544" s="40"/>
      <c r="CE544" s="40"/>
      <c r="CF544" s="40"/>
      <c r="CG544" s="40"/>
      <c r="CH544" s="40"/>
      <c r="CI544" s="40"/>
      <c r="CJ544"/>
      <c r="CK544"/>
      <c r="CL544"/>
      <c r="CM544" s="40"/>
      <c r="CN544" s="40"/>
      <c r="CO544" s="40"/>
      <c r="CP544"/>
      <c r="CQ544"/>
      <c r="CR544"/>
      <c r="CS544"/>
      <c r="CT544" s="19"/>
      <c r="CU544" s="19"/>
      <c r="CV544" s="19"/>
      <c r="CW544" s="19"/>
      <c r="CX544" s="19"/>
      <c r="CY544" s="19"/>
      <c r="CZ544" s="19"/>
      <c r="DA544" s="19"/>
    </row>
    <row r="545" spans="2:105" s="18" customFormat="1" x14ac:dyDescent="0.35">
      <c r="B545" s="13"/>
      <c r="C545" s="13"/>
      <c r="D545" s="32"/>
      <c r="E545" s="32"/>
      <c r="F545" s="32"/>
      <c r="G545" s="32"/>
      <c r="H545" s="13"/>
      <c r="I545" s="13"/>
      <c r="J545" s="2"/>
      <c r="K545" s="14"/>
      <c r="L545" s="14"/>
      <c r="M545" s="16"/>
      <c r="N545" s="17"/>
      <c r="O545" s="14"/>
      <c r="P545" s="16"/>
      <c r="Q545" s="16"/>
      <c r="R545" s="17"/>
      <c r="U545" s="19"/>
      <c r="V545" s="40"/>
      <c r="W545" s="40"/>
      <c r="X545" s="40"/>
      <c r="Y545" s="40"/>
      <c r="Z545" s="40"/>
      <c r="AA545" s="40"/>
      <c r="AB545" s="40"/>
      <c r="AC545" s="40"/>
      <c r="AD545" s="40"/>
      <c r="AE545"/>
      <c r="AF545" s="101"/>
      <c r="AG545"/>
      <c r="AH545" s="40"/>
      <c r="AI545" s="40"/>
      <c r="AJ545" s="40"/>
      <c r="AK545"/>
      <c r="AL545"/>
      <c r="AM545"/>
      <c r="AN545"/>
      <c r="AO545" s="40"/>
      <c r="AP545" s="40"/>
      <c r="AQ545" s="40"/>
      <c r="AR545" s="40"/>
      <c r="AS545" s="40"/>
      <c r="AT545" s="40"/>
      <c r="AU545" s="40"/>
      <c r="AV545" s="40"/>
      <c r="AW545" s="40"/>
      <c r="AX545"/>
      <c r="AY545" s="98"/>
      <c r="AZ545"/>
      <c r="BA545" s="40"/>
      <c r="BB545" s="40"/>
      <c r="BC545" s="40"/>
      <c r="BD545"/>
      <c r="BE545"/>
      <c r="BF545"/>
      <c r="BG545" s="33"/>
      <c r="BH545" s="40"/>
      <c r="BI545" s="40"/>
      <c r="BJ545" s="40"/>
      <c r="BK545" s="40"/>
      <c r="BL545" s="40"/>
      <c r="BM545" s="40"/>
      <c r="BN545" s="40"/>
      <c r="BO545" s="40"/>
      <c r="BP545" s="40"/>
      <c r="BQ545"/>
      <c r="BR545"/>
      <c r="BS545"/>
      <c r="BT545" s="40"/>
      <c r="BU545" s="40"/>
      <c r="BV545" s="40"/>
      <c r="BW545"/>
      <c r="BX545"/>
      <c r="BY545"/>
      <c r="BZ545" s="33"/>
      <c r="CA545" s="40"/>
      <c r="CB545" s="40"/>
      <c r="CC545" s="40"/>
      <c r="CD545" s="40"/>
      <c r="CE545" s="40"/>
      <c r="CF545" s="40"/>
      <c r="CG545" s="40"/>
      <c r="CH545" s="40"/>
      <c r="CI545" s="40"/>
      <c r="CJ545"/>
      <c r="CK545"/>
      <c r="CL545"/>
      <c r="CM545" s="40"/>
      <c r="CN545" s="40"/>
      <c r="CO545" s="40"/>
      <c r="CP545"/>
      <c r="CQ545"/>
      <c r="CR545"/>
      <c r="CS545"/>
      <c r="CT545" s="19"/>
      <c r="CU545" s="19"/>
      <c r="CV545" s="19"/>
      <c r="CW545" s="19"/>
      <c r="CX545" s="19"/>
      <c r="CY545" s="19"/>
      <c r="CZ545" s="19"/>
      <c r="DA545" s="19"/>
    </row>
    <row r="546" spans="2:105" s="18" customFormat="1" x14ac:dyDescent="0.35">
      <c r="B546" s="13"/>
      <c r="C546" s="13"/>
      <c r="D546" s="32"/>
      <c r="E546" s="32"/>
      <c r="F546" s="32"/>
      <c r="G546" s="32"/>
      <c r="H546" s="13"/>
      <c r="I546" s="13"/>
      <c r="J546" s="2"/>
      <c r="K546" s="14"/>
      <c r="L546" s="14"/>
      <c r="M546" s="16"/>
      <c r="N546" s="17"/>
      <c r="O546" s="14"/>
      <c r="P546" s="16"/>
      <c r="Q546" s="16"/>
      <c r="R546" s="17"/>
      <c r="U546" s="19"/>
      <c r="V546" s="40"/>
      <c r="W546" s="40"/>
      <c r="X546" s="40"/>
      <c r="Y546" s="40"/>
      <c r="Z546" s="40"/>
      <c r="AA546" s="40"/>
      <c r="AB546" s="40"/>
      <c r="AC546" s="40"/>
      <c r="AD546" s="40"/>
      <c r="AE546"/>
      <c r="AF546" s="101"/>
      <c r="AG546"/>
      <c r="AH546" s="40"/>
      <c r="AI546" s="40"/>
      <c r="AJ546" s="40"/>
      <c r="AK546"/>
      <c r="AL546"/>
      <c r="AM546"/>
      <c r="AN546"/>
      <c r="AO546" s="40"/>
      <c r="AP546" s="40"/>
      <c r="AQ546" s="40"/>
      <c r="AR546" s="40"/>
      <c r="AS546" s="40"/>
      <c r="AT546" s="40"/>
      <c r="AU546" s="40"/>
      <c r="AV546" s="40"/>
      <c r="AW546" s="40"/>
      <c r="AX546"/>
      <c r="AY546" s="98"/>
      <c r="AZ546"/>
      <c r="BA546" s="40"/>
      <c r="BB546" s="40"/>
      <c r="BC546" s="40"/>
      <c r="BD546"/>
      <c r="BE546"/>
      <c r="BF546"/>
      <c r="BG546" s="33"/>
      <c r="BH546" s="40"/>
      <c r="BI546" s="40"/>
      <c r="BJ546" s="40"/>
      <c r="BK546" s="40"/>
      <c r="BL546" s="40"/>
      <c r="BM546" s="40"/>
      <c r="BN546" s="40"/>
      <c r="BO546" s="40"/>
      <c r="BP546" s="40"/>
      <c r="BQ546"/>
      <c r="BR546"/>
      <c r="BS546"/>
      <c r="BT546" s="40"/>
      <c r="BU546" s="40"/>
      <c r="BV546" s="40"/>
      <c r="BW546"/>
      <c r="BX546"/>
      <c r="BY546"/>
      <c r="BZ546" s="33"/>
      <c r="CA546" s="40"/>
      <c r="CB546" s="40"/>
      <c r="CC546" s="40"/>
      <c r="CD546" s="40"/>
      <c r="CE546" s="40"/>
      <c r="CF546" s="40"/>
      <c r="CG546" s="40"/>
      <c r="CH546" s="40"/>
      <c r="CI546" s="40"/>
      <c r="CJ546"/>
      <c r="CK546"/>
      <c r="CL546"/>
      <c r="CM546" s="40"/>
      <c r="CN546" s="40"/>
      <c r="CO546" s="40"/>
      <c r="CP546"/>
      <c r="CQ546"/>
      <c r="CR546"/>
      <c r="CS546"/>
      <c r="CT546" s="19"/>
      <c r="CU546" s="19"/>
      <c r="CV546" s="19"/>
      <c r="CW546" s="19"/>
      <c r="CX546" s="19"/>
      <c r="CY546" s="19"/>
      <c r="CZ546" s="19"/>
      <c r="DA546" s="19"/>
    </row>
    <row r="547" spans="2:105" s="18" customFormat="1" x14ac:dyDescent="0.35">
      <c r="B547" s="13"/>
      <c r="C547" s="13"/>
      <c r="D547" s="32"/>
      <c r="E547" s="32"/>
      <c r="F547" s="32"/>
      <c r="G547" s="32"/>
      <c r="H547" s="13"/>
      <c r="I547" s="13"/>
      <c r="J547" s="2"/>
      <c r="K547" s="14"/>
      <c r="L547" s="14"/>
      <c r="M547" s="16"/>
      <c r="N547" s="17"/>
      <c r="O547" s="14"/>
      <c r="P547" s="16"/>
      <c r="Q547" s="16"/>
      <c r="R547" s="17"/>
      <c r="U547" s="19"/>
      <c r="V547" s="40"/>
      <c r="W547" s="40"/>
      <c r="X547" s="40"/>
      <c r="Y547" s="40"/>
      <c r="Z547" s="40"/>
      <c r="AA547" s="40"/>
      <c r="AB547" s="40"/>
      <c r="AC547" s="40"/>
      <c r="AD547" s="40"/>
      <c r="AE547"/>
      <c r="AF547" s="101"/>
      <c r="AG547"/>
      <c r="AH547" s="40"/>
      <c r="AI547" s="40"/>
      <c r="AJ547" s="40"/>
      <c r="AK547"/>
      <c r="AL547"/>
      <c r="AM547"/>
      <c r="AN547"/>
      <c r="AO547" s="40"/>
      <c r="AP547" s="40"/>
      <c r="AQ547" s="40"/>
      <c r="AR547" s="40"/>
      <c r="AS547" s="40"/>
      <c r="AT547" s="40"/>
      <c r="AU547" s="40"/>
      <c r="AV547" s="40"/>
      <c r="AW547" s="40"/>
      <c r="AX547"/>
      <c r="AY547" s="98"/>
      <c r="AZ547"/>
      <c r="BA547" s="40"/>
      <c r="BB547" s="40"/>
      <c r="BC547" s="40"/>
      <c r="BD547"/>
      <c r="BE547"/>
      <c r="BF547"/>
      <c r="BG547" s="33"/>
      <c r="BH547" s="40"/>
      <c r="BI547" s="40"/>
      <c r="BJ547" s="40"/>
      <c r="BK547" s="40"/>
      <c r="BL547" s="40"/>
      <c r="BM547" s="40"/>
      <c r="BN547" s="40"/>
      <c r="BO547" s="40"/>
      <c r="BP547" s="40"/>
      <c r="BQ547"/>
      <c r="BR547"/>
      <c r="BS547"/>
      <c r="BT547" s="40"/>
      <c r="BU547" s="40"/>
      <c r="BV547" s="40"/>
      <c r="BW547"/>
      <c r="BX547"/>
      <c r="BY547"/>
      <c r="BZ547" s="33"/>
      <c r="CA547" s="40"/>
      <c r="CB547" s="40"/>
      <c r="CC547" s="40"/>
      <c r="CD547" s="40"/>
      <c r="CE547" s="40"/>
      <c r="CF547" s="40"/>
      <c r="CG547" s="40"/>
      <c r="CH547" s="40"/>
      <c r="CI547" s="40"/>
      <c r="CJ547"/>
      <c r="CK547"/>
      <c r="CL547"/>
      <c r="CM547" s="40"/>
      <c r="CN547" s="40"/>
      <c r="CO547" s="40"/>
      <c r="CP547"/>
      <c r="CQ547"/>
      <c r="CR547"/>
      <c r="CS547"/>
      <c r="CT547" s="19"/>
      <c r="CU547" s="19"/>
      <c r="CV547" s="19"/>
      <c r="CW547" s="19"/>
      <c r="CX547" s="19"/>
      <c r="CY547" s="19"/>
      <c r="CZ547" s="19"/>
      <c r="DA547" s="19"/>
    </row>
    <row r="548" spans="2:105" s="18" customFormat="1" x14ac:dyDescent="0.35">
      <c r="B548" s="13"/>
      <c r="C548" s="13"/>
      <c r="D548" s="32"/>
      <c r="E548" s="32"/>
      <c r="F548" s="32"/>
      <c r="G548" s="32"/>
      <c r="H548" s="13"/>
      <c r="I548" s="13"/>
      <c r="J548" s="2"/>
      <c r="K548" s="14"/>
      <c r="L548" s="14"/>
      <c r="M548" s="16"/>
      <c r="N548" s="17"/>
      <c r="O548" s="14"/>
      <c r="P548" s="16"/>
      <c r="Q548" s="16"/>
      <c r="R548" s="17"/>
      <c r="U548" s="19"/>
      <c r="V548" s="40"/>
      <c r="W548" s="40"/>
      <c r="X548" s="40"/>
      <c r="Y548" s="40"/>
      <c r="Z548" s="40"/>
      <c r="AA548" s="40"/>
      <c r="AB548" s="40"/>
      <c r="AC548" s="40"/>
      <c r="AD548" s="40"/>
      <c r="AE548"/>
      <c r="AF548" s="101"/>
      <c r="AG548"/>
      <c r="AH548" s="40"/>
      <c r="AI548" s="40"/>
      <c r="AJ548" s="40"/>
      <c r="AK548"/>
      <c r="AL548"/>
      <c r="AM548"/>
      <c r="AN548"/>
      <c r="AO548" s="40"/>
      <c r="AP548" s="40"/>
      <c r="AQ548" s="40"/>
      <c r="AR548" s="40"/>
      <c r="AS548" s="40"/>
      <c r="AT548" s="40"/>
      <c r="AU548" s="40"/>
      <c r="AV548" s="40"/>
      <c r="AW548" s="40"/>
      <c r="AX548"/>
      <c r="AY548" s="98"/>
      <c r="AZ548"/>
      <c r="BA548" s="40"/>
      <c r="BB548" s="40"/>
      <c r="BC548" s="40"/>
      <c r="BD548"/>
      <c r="BE548"/>
      <c r="BF548"/>
      <c r="BG548" s="33"/>
      <c r="BH548" s="40"/>
      <c r="BI548" s="40"/>
      <c r="BJ548" s="40"/>
      <c r="BK548" s="40"/>
      <c r="BL548" s="40"/>
      <c r="BM548" s="40"/>
      <c r="BN548" s="40"/>
      <c r="BO548" s="40"/>
      <c r="BP548" s="40"/>
      <c r="BQ548"/>
      <c r="BR548"/>
      <c r="BS548"/>
      <c r="BT548" s="40"/>
      <c r="BU548" s="40"/>
      <c r="BV548" s="40"/>
      <c r="BW548"/>
      <c r="BX548"/>
      <c r="BY548"/>
      <c r="BZ548" s="33"/>
      <c r="CA548" s="40"/>
      <c r="CB548" s="40"/>
      <c r="CC548" s="40"/>
      <c r="CD548" s="40"/>
      <c r="CE548" s="40"/>
      <c r="CF548" s="40"/>
      <c r="CG548" s="40"/>
      <c r="CH548" s="40"/>
      <c r="CI548" s="40"/>
      <c r="CJ548"/>
      <c r="CK548"/>
      <c r="CL548"/>
      <c r="CM548" s="40"/>
      <c r="CN548" s="40"/>
      <c r="CO548" s="40"/>
      <c r="CP548"/>
      <c r="CQ548"/>
      <c r="CR548"/>
      <c r="CS548"/>
      <c r="CT548" s="19"/>
      <c r="CU548" s="19"/>
      <c r="CV548" s="19"/>
      <c r="CW548" s="19"/>
      <c r="CX548" s="19"/>
      <c r="CY548" s="19"/>
      <c r="CZ548" s="19"/>
      <c r="DA548" s="19"/>
    </row>
    <row r="549" spans="2:105" s="18" customFormat="1" x14ac:dyDescent="0.35">
      <c r="B549" s="13"/>
      <c r="C549" s="13"/>
      <c r="D549" s="32"/>
      <c r="E549" s="32"/>
      <c r="F549" s="32"/>
      <c r="G549" s="32"/>
      <c r="H549" s="13"/>
      <c r="I549" s="13"/>
      <c r="J549" s="2"/>
      <c r="K549" s="14"/>
      <c r="L549" s="14"/>
      <c r="M549" s="16"/>
      <c r="N549" s="17"/>
      <c r="O549" s="14"/>
      <c r="P549" s="16"/>
      <c r="Q549" s="16"/>
      <c r="R549" s="17"/>
      <c r="U549" s="19"/>
      <c r="V549" s="40"/>
      <c r="W549" s="40"/>
      <c r="X549" s="40"/>
      <c r="Y549" s="40"/>
      <c r="Z549" s="40"/>
      <c r="AA549" s="40"/>
      <c r="AB549" s="40"/>
      <c r="AC549" s="40"/>
      <c r="AD549" s="40"/>
      <c r="AE549"/>
      <c r="AF549" s="101"/>
      <c r="AG549"/>
      <c r="AH549" s="40"/>
      <c r="AI549" s="40"/>
      <c r="AJ549" s="40"/>
      <c r="AK549"/>
      <c r="AL549"/>
      <c r="AM549"/>
      <c r="AN549"/>
      <c r="AO549" s="40"/>
      <c r="AP549" s="40"/>
      <c r="AQ549" s="40"/>
      <c r="AR549" s="40"/>
      <c r="AS549" s="40"/>
      <c r="AT549" s="40"/>
      <c r="AU549" s="40"/>
      <c r="AV549" s="40"/>
      <c r="AW549" s="40"/>
      <c r="AX549"/>
      <c r="AY549" s="98"/>
      <c r="AZ549"/>
      <c r="BA549" s="40"/>
      <c r="BB549" s="40"/>
      <c r="BC549" s="40"/>
      <c r="BD549"/>
      <c r="BE549"/>
      <c r="BF549"/>
      <c r="BG549" s="33"/>
      <c r="BH549" s="40"/>
      <c r="BI549" s="40"/>
      <c r="BJ549" s="40"/>
      <c r="BK549" s="40"/>
      <c r="BL549" s="40"/>
      <c r="BM549" s="40"/>
      <c r="BN549" s="40"/>
      <c r="BO549" s="40"/>
      <c r="BP549" s="40"/>
      <c r="BQ549"/>
      <c r="BR549"/>
      <c r="BS549"/>
      <c r="BT549" s="40"/>
      <c r="BU549" s="40"/>
      <c r="BV549" s="40"/>
      <c r="BW549"/>
      <c r="BX549"/>
      <c r="BY549"/>
      <c r="BZ549" s="33"/>
      <c r="CA549" s="40"/>
      <c r="CB549" s="40"/>
      <c r="CC549" s="40"/>
      <c r="CD549" s="40"/>
      <c r="CE549" s="40"/>
      <c r="CF549" s="40"/>
      <c r="CG549" s="40"/>
      <c r="CH549" s="40"/>
      <c r="CI549" s="40"/>
      <c r="CJ549"/>
      <c r="CK549"/>
      <c r="CL549"/>
      <c r="CM549" s="40"/>
      <c r="CN549" s="40"/>
      <c r="CO549" s="40"/>
      <c r="CP549"/>
      <c r="CQ549"/>
      <c r="CR549"/>
      <c r="CS549"/>
      <c r="CT549" s="19"/>
      <c r="CU549" s="19"/>
      <c r="CV549" s="19"/>
      <c r="CW549" s="19"/>
      <c r="CX549" s="19"/>
      <c r="CY549" s="19"/>
      <c r="CZ549" s="19"/>
      <c r="DA549" s="19"/>
    </row>
    <row r="550" spans="2:105" s="18" customFormat="1" x14ac:dyDescent="0.35">
      <c r="B550" s="13"/>
      <c r="C550" s="13"/>
      <c r="D550" s="32"/>
      <c r="E550" s="32"/>
      <c r="F550" s="32"/>
      <c r="G550" s="32"/>
      <c r="H550" s="13"/>
      <c r="I550" s="13"/>
      <c r="J550" s="2"/>
      <c r="K550" s="14"/>
      <c r="L550" s="14"/>
      <c r="M550" s="16"/>
      <c r="N550" s="17"/>
      <c r="O550" s="14"/>
      <c r="P550" s="16"/>
      <c r="Q550" s="16"/>
      <c r="R550" s="17"/>
      <c r="U550" s="19"/>
      <c r="V550" s="40"/>
      <c r="W550" s="40"/>
      <c r="X550" s="40"/>
      <c r="Y550" s="40"/>
      <c r="Z550" s="40"/>
      <c r="AA550" s="40"/>
      <c r="AB550" s="40"/>
      <c r="AC550" s="40"/>
      <c r="AD550" s="40"/>
      <c r="AE550"/>
      <c r="AF550" s="101"/>
      <c r="AG550"/>
      <c r="AH550" s="40"/>
      <c r="AI550" s="40"/>
      <c r="AJ550" s="40"/>
      <c r="AK550"/>
      <c r="AL550"/>
      <c r="AM550"/>
      <c r="AN550"/>
      <c r="AO550" s="40"/>
      <c r="AP550" s="40"/>
      <c r="AQ550" s="40"/>
      <c r="AR550" s="40"/>
      <c r="AS550" s="40"/>
      <c r="AT550" s="40"/>
      <c r="AU550" s="40"/>
      <c r="AV550" s="40"/>
      <c r="AW550" s="40"/>
      <c r="AX550"/>
      <c r="AY550" s="98"/>
      <c r="AZ550"/>
      <c r="BA550" s="40"/>
      <c r="BB550" s="40"/>
      <c r="BC550" s="40"/>
      <c r="BD550"/>
      <c r="BE550"/>
      <c r="BF550"/>
      <c r="BG550" s="33"/>
      <c r="BH550" s="40"/>
      <c r="BI550" s="40"/>
      <c r="BJ550" s="40"/>
      <c r="BK550" s="40"/>
      <c r="BL550" s="40"/>
      <c r="BM550" s="40"/>
      <c r="BN550" s="40"/>
      <c r="BO550" s="40"/>
      <c r="BP550" s="40"/>
      <c r="BQ550"/>
      <c r="BR550"/>
      <c r="BS550"/>
      <c r="BT550" s="40"/>
      <c r="BU550" s="40"/>
      <c r="BV550" s="40"/>
      <c r="BW550"/>
      <c r="BX550"/>
      <c r="BY550"/>
      <c r="BZ550" s="33"/>
      <c r="CA550" s="40"/>
      <c r="CB550" s="40"/>
      <c r="CC550" s="40"/>
      <c r="CD550" s="40"/>
      <c r="CE550" s="40"/>
      <c r="CF550" s="40"/>
      <c r="CG550" s="40"/>
      <c r="CH550" s="40"/>
      <c r="CI550" s="40"/>
      <c r="CJ550"/>
      <c r="CK550"/>
      <c r="CL550"/>
      <c r="CM550" s="40"/>
      <c r="CN550" s="40"/>
      <c r="CO550" s="40"/>
      <c r="CP550"/>
      <c r="CQ550"/>
      <c r="CR550"/>
      <c r="CS550"/>
      <c r="CT550" s="19"/>
      <c r="CU550" s="19"/>
      <c r="CV550" s="19"/>
      <c r="CW550" s="19"/>
      <c r="CX550" s="19"/>
      <c r="CY550" s="19"/>
      <c r="CZ550" s="19"/>
      <c r="DA550" s="19"/>
    </row>
    <row r="551" spans="2:105" s="18" customFormat="1" x14ac:dyDescent="0.35">
      <c r="B551" s="13"/>
      <c r="C551" s="13"/>
      <c r="D551" s="32"/>
      <c r="E551" s="32"/>
      <c r="F551" s="32"/>
      <c r="G551" s="32"/>
      <c r="H551" s="13"/>
      <c r="I551" s="13"/>
      <c r="J551" s="2"/>
      <c r="K551" s="14"/>
      <c r="L551" s="14"/>
      <c r="M551" s="16"/>
      <c r="N551" s="17"/>
      <c r="O551" s="14"/>
      <c r="P551" s="16"/>
      <c r="Q551" s="16"/>
      <c r="R551" s="17"/>
      <c r="U551" s="19"/>
      <c r="V551" s="40"/>
      <c r="W551" s="40"/>
      <c r="X551" s="40"/>
      <c r="Y551" s="40"/>
      <c r="Z551" s="40"/>
      <c r="AA551" s="40"/>
      <c r="AB551" s="40"/>
      <c r="AC551" s="40"/>
      <c r="AD551" s="40"/>
      <c r="AE551"/>
      <c r="AF551" s="101"/>
      <c r="AG551"/>
      <c r="AH551" s="40"/>
      <c r="AI551" s="40"/>
      <c r="AJ551" s="40"/>
      <c r="AK551"/>
      <c r="AL551"/>
      <c r="AM551"/>
      <c r="AN551"/>
      <c r="AO551" s="40"/>
      <c r="AP551" s="40"/>
      <c r="AQ551" s="40"/>
      <c r="AR551" s="40"/>
      <c r="AS551" s="40"/>
      <c r="AT551" s="40"/>
      <c r="AU551" s="40"/>
      <c r="AV551" s="40"/>
      <c r="AW551" s="40"/>
      <c r="AX551"/>
      <c r="AY551" s="98"/>
      <c r="AZ551"/>
      <c r="BA551" s="40"/>
      <c r="BB551" s="40"/>
      <c r="BC551" s="40"/>
      <c r="BD551"/>
      <c r="BE551"/>
      <c r="BF551"/>
      <c r="BG551" s="33"/>
      <c r="BH551" s="40"/>
      <c r="BI551" s="40"/>
      <c r="BJ551" s="40"/>
      <c r="BK551" s="40"/>
      <c r="BL551" s="40"/>
      <c r="BM551" s="40"/>
      <c r="BN551" s="40"/>
      <c r="BO551" s="40"/>
      <c r="BP551" s="40"/>
      <c r="BQ551"/>
      <c r="BR551"/>
      <c r="BS551"/>
      <c r="BT551" s="40"/>
      <c r="BU551" s="40"/>
      <c r="BV551" s="40"/>
      <c r="BW551"/>
      <c r="BX551"/>
      <c r="BY551"/>
      <c r="BZ551" s="33"/>
      <c r="CA551" s="40"/>
      <c r="CB551" s="40"/>
      <c r="CC551" s="40"/>
      <c r="CD551" s="40"/>
      <c r="CE551" s="40"/>
      <c r="CF551" s="40"/>
      <c r="CG551" s="40"/>
      <c r="CH551" s="40"/>
      <c r="CI551" s="40"/>
      <c r="CJ551"/>
      <c r="CK551"/>
      <c r="CL551"/>
      <c r="CM551" s="40"/>
      <c r="CN551" s="40"/>
      <c r="CO551" s="40"/>
      <c r="CP551"/>
      <c r="CQ551"/>
      <c r="CR551"/>
      <c r="CS551"/>
      <c r="CT551" s="19"/>
      <c r="CU551" s="19"/>
      <c r="CV551" s="19"/>
      <c r="CW551" s="19"/>
      <c r="CX551" s="19"/>
      <c r="CY551" s="19"/>
      <c r="CZ551" s="19"/>
      <c r="DA551" s="19"/>
    </row>
    <row r="552" spans="2:105" s="18" customFormat="1" x14ac:dyDescent="0.35">
      <c r="B552" s="13"/>
      <c r="C552" s="13"/>
      <c r="D552" s="32"/>
      <c r="E552" s="32"/>
      <c r="F552" s="32"/>
      <c r="G552" s="32"/>
      <c r="H552" s="13"/>
      <c r="I552" s="13"/>
      <c r="J552" s="2"/>
      <c r="K552" s="14"/>
      <c r="L552" s="14"/>
      <c r="M552" s="16"/>
      <c r="N552" s="17"/>
      <c r="O552" s="14"/>
      <c r="P552" s="16"/>
      <c r="Q552" s="16"/>
      <c r="R552" s="17"/>
      <c r="U552" s="19"/>
      <c r="V552" s="40"/>
      <c r="W552" s="40"/>
      <c r="X552" s="40"/>
      <c r="Y552" s="40"/>
      <c r="Z552" s="40"/>
      <c r="AA552" s="40"/>
      <c r="AB552" s="40"/>
      <c r="AC552" s="40"/>
      <c r="AD552" s="40"/>
      <c r="AE552"/>
      <c r="AF552" s="101"/>
      <c r="AG552"/>
      <c r="AH552" s="40"/>
      <c r="AI552" s="40"/>
      <c r="AJ552" s="40"/>
      <c r="AK552"/>
      <c r="AL552"/>
      <c r="AM552"/>
      <c r="AN552"/>
      <c r="AO552" s="40"/>
      <c r="AP552" s="40"/>
      <c r="AQ552" s="40"/>
      <c r="AR552" s="40"/>
      <c r="AS552" s="40"/>
      <c r="AT552" s="40"/>
      <c r="AU552" s="40"/>
      <c r="AV552" s="40"/>
      <c r="AW552" s="40"/>
      <c r="AX552"/>
      <c r="AY552" s="98"/>
      <c r="AZ552"/>
      <c r="BA552" s="40"/>
      <c r="BB552" s="40"/>
      <c r="BC552" s="40"/>
      <c r="BD552"/>
      <c r="BE552"/>
      <c r="BF552"/>
      <c r="BG552" s="33"/>
      <c r="BH552" s="40"/>
      <c r="BI552" s="40"/>
      <c r="BJ552" s="40"/>
      <c r="BK552" s="40"/>
      <c r="BL552" s="40"/>
      <c r="BM552" s="40"/>
      <c r="BN552" s="40"/>
      <c r="BO552" s="40"/>
      <c r="BP552" s="40"/>
      <c r="BQ552"/>
      <c r="BR552"/>
      <c r="BS552"/>
      <c r="BT552" s="40"/>
      <c r="BU552" s="40"/>
      <c r="BV552" s="40"/>
      <c r="BW552"/>
      <c r="BX552"/>
      <c r="BY552"/>
      <c r="BZ552" s="33"/>
      <c r="CA552" s="40"/>
      <c r="CB552" s="40"/>
      <c r="CC552" s="40"/>
      <c r="CD552" s="40"/>
      <c r="CE552" s="40"/>
      <c r="CF552" s="40"/>
      <c r="CG552" s="40"/>
      <c r="CH552" s="40"/>
      <c r="CI552" s="40"/>
      <c r="CJ552"/>
      <c r="CK552"/>
      <c r="CL552"/>
      <c r="CM552" s="40"/>
      <c r="CN552" s="40"/>
      <c r="CO552" s="40"/>
      <c r="CP552"/>
      <c r="CQ552"/>
      <c r="CR552"/>
      <c r="CS552"/>
      <c r="CT552" s="19"/>
      <c r="CU552" s="19"/>
      <c r="CV552" s="19"/>
      <c r="CW552" s="19"/>
      <c r="CX552" s="19"/>
      <c r="CY552" s="19"/>
      <c r="CZ552" s="19"/>
      <c r="DA552" s="19"/>
    </row>
    <row r="553" spans="2:105" s="18" customFormat="1" x14ac:dyDescent="0.35">
      <c r="B553" s="13"/>
      <c r="C553" s="13"/>
      <c r="D553" s="32"/>
      <c r="E553" s="32"/>
      <c r="F553" s="32"/>
      <c r="G553" s="32"/>
      <c r="H553" s="13"/>
      <c r="I553" s="13"/>
      <c r="J553" s="2"/>
      <c r="K553" s="14"/>
      <c r="L553" s="14"/>
      <c r="M553" s="16"/>
      <c r="N553" s="17"/>
      <c r="O553" s="14"/>
      <c r="P553" s="16"/>
      <c r="Q553" s="16"/>
      <c r="R553" s="17"/>
      <c r="U553" s="19"/>
      <c r="V553" s="40"/>
      <c r="W553" s="40"/>
      <c r="X553" s="40"/>
      <c r="Y553" s="40"/>
      <c r="Z553" s="40"/>
      <c r="AA553" s="40"/>
      <c r="AB553" s="40"/>
      <c r="AC553" s="40"/>
      <c r="AD553" s="40"/>
      <c r="AE553"/>
      <c r="AF553" s="101"/>
      <c r="AG553"/>
      <c r="AH553" s="40"/>
      <c r="AI553" s="40"/>
      <c r="AJ553" s="40"/>
      <c r="AK553"/>
      <c r="AL553"/>
      <c r="AM553"/>
      <c r="AN553"/>
      <c r="AO553" s="40"/>
      <c r="AP553" s="40"/>
      <c r="AQ553" s="40"/>
      <c r="AR553" s="40"/>
      <c r="AS553" s="40"/>
      <c r="AT553" s="40"/>
      <c r="AU553" s="40"/>
      <c r="AV553" s="40"/>
      <c r="AW553" s="40"/>
      <c r="AX553"/>
      <c r="AY553" s="98"/>
      <c r="AZ553"/>
      <c r="BA553" s="40"/>
      <c r="BB553" s="40"/>
      <c r="BC553" s="40"/>
      <c r="BD553"/>
      <c r="BE553"/>
      <c r="BF553"/>
      <c r="BG553" s="33"/>
      <c r="BH553" s="40"/>
      <c r="BI553" s="40"/>
      <c r="BJ553" s="40"/>
      <c r="BK553" s="40"/>
      <c r="BL553" s="40"/>
      <c r="BM553" s="40"/>
      <c r="BN553" s="40"/>
      <c r="BO553" s="40"/>
      <c r="BP553" s="40"/>
      <c r="BQ553"/>
      <c r="BR553"/>
      <c r="BS553"/>
      <c r="BT553" s="40"/>
      <c r="BU553" s="40"/>
      <c r="BV553" s="40"/>
      <c r="BW553"/>
      <c r="BX553"/>
      <c r="BY553"/>
      <c r="BZ553" s="33"/>
      <c r="CA553" s="40"/>
      <c r="CB553" s="40"/>
      <c r="CC553" s="40"/>
      <c r="CD553" s="40"/>
      <c r="CE553" s="40"/>
      <c r="CF553" s="40"/>
      <c r="CG553" s="40"/>
      <c r="CH553" s="40"/>
      <c r="CI553" s="40"/>
      <c r="CJ553"/>
      <c r="CK553"/>
      <c r="CL553"/>
      <c r="CM553" s="40"/>
      <c r="CN553" s="40"/>
      <c r="CO553" s="40"/>
      <c r="CP553"/>
      <c r="CQ553"/>
      <c r="CR553"/>
      <c r="CS553"/>
      <c r="CT553" s="19"/>
      <c r="CU553" s="19"/>
      <c r="CV553" s="19"/>
      <c r="CW553" s="19"/>
      <c r="CX553" s="19"/>
      <c r="CY553" s="19"/>
      <c r="CZ553" s="19"/>
      <c r="DA553" s="19"/>
    </row>
    <row r="554" spans="2:105" s="18" customFormat="1" x14ac:dyDescent="0.35">
      <c r="B554" s="13"/>
      <c r="C554" s="13"/>
      <c r="D554" s="32"/>
      <c r="E554" s="32"/>
      <c r="F554" s="32"/>
      <c r="G554" s="32"/>
      <c r="H554" s="13"/>
      <c r="I554" s="13"/>
      <c r="J554" s="2"/>
      <c r="K554" s="14"/>
      <c r="L554" s="14"/>
      <c r="M554" s="16"/>
      <c r="N554" s="17"/>
      <c r="O554" s="14"/>
      <c r="P554" s="16"/>
      <c r="Q554" s="16"/>
      <c r="R554" s="17"/>
      <c r="U554" s="19"/>
      <c r="V554" s="40"/>
      <c r="W554" s="40"/>
      <c r="X554" s="40"/>
      <c r="Y554" s="40"/>
      <c r="Z554" s="40"/>
      <c r="AA554" s="40"/>
      <c r="AB554" s="40"/>
      <c r="AC554" s="40"/>
      <c r="AD554" s="40"/>
      <c r="AE554"/>
      <c r="AF554" s="101"/>
      <c r="AG554"/>
      <c r="AH554" s="40"/>
      <c r="AI554" s="40"/>
      <c r="AJ554" s="40"/>
      <c r="AK554"/>
      <c r="AL554"/>
      <c r="AM554"/>
      <c r="AN554"/>
      <c r="AO554" s="40"/>
      <c r="AP554" s="40"/>
      <c r="AQ554" s="40"/>
      <c r="AR554" s="40"/>
      <c r="AS554" s="40"/>
      <c r="AT554" s="40"/>
      <c r="AU554" s="40"/>
      <c r="AV554" s="40"/>
      <c r="AW554" s="40"/>
      <c r="AX554"/>
      <c r="AY554" s="98"/>
      <c r="AZ554"/>
      <c r="BA554" s="40"/>
      <c r="BB554" s="40"/>
      <c r="BC554" s="40"/>
      <c r="BD554"/>
      <c r="BE554"/>
      <c r="BF554"/>
      <c r="BG554" s="33"/>
      <c r="BH554" s="40"/>
      <c r="BI554" s="40"/>
      <c r="BJ554" s="40"/>
      <c r="BK554" s="40"/>
      <c r="BL554" s="40"/>
      <c r="BM554" s="40"/>
      <c r="BN554" s="40"/>
      <c r="BO554" s="40"/>
      <c r="BP554" s="40"/>
      <c r="BQ554"/>
      <c r="BR554"/>
      <c r="BS554"/>
      <c r="BT554" s="40"/>
      <c r="BU554" s="40"/>
      <c r="BV554" s="40"/>
      <c r="BW554"/>
      <c r="BX554"/>
      <c r="BY554"/>
      <c r="BZ554" s="33"/>
      <c r="CA554" s="40"/>
      <c r="CB554" s="40"/>
      <c r="CC554" s="40"/>
      <c r="CD554" s="40"/>
      <c r="CE554" s="40"/>
      <c r="CF554" s="40"/>
      <c r="CG554" s="40"/>
      <c r="CH554" s="40"/>
      <c r="CI554" s="40"/>
      <c r="CJ554"/>
      <c r="CK554"/>
      <c r="CL554"/>
      <c r="CM554" s="40"/>
      <c r="CN554" s="40"/>
      <c r="CO554" s="40"/>
      <c r="CP554"/>
      <c r="CQ554"/>
      <c r="CR554"/>
      <c r="CS554"/>
      <c r="CT554" s="19"/>
      <c r="CU554" s="19"/>
      <c r="CV554" s="19"/>
      <c r="CW554" s="19"/>
      <c r="CX554" s="19"/>
      <c r="CY554" s="19"/>
      <c r="CZ554" s="19"/>
      <c r="DA554" s="19"/>
    </row>
    <row r="555" spans="2:105" s="18" customFormat="1" x14ac:dyDescent="0.35">
      <c r="B555" s="13"/>
      <c r="C555" s="13"/>
      <c r="D555" s="32"/>
      <c r="E555" s="32"/>
      <c r="F555" s="32"/>
      <c r="G555" s="32"/>
      <c r="H555" s="13"/>
      <c r="I555" s="13"/>
      <c r="J555" s="2"/>
      <c r="K555" s="14"/>
      <c r="L555" s="14"/>
      <c r="M555" s="16"/>
      <c r="N555" s="17"/>
      <c r="O555" s="14"/>
      <c r="P555" s="16"/>
      <c r="Q555" s="16"/>
      <c r="R555" s="17"/>
      <c r="U555" s="19"/>
      <c r="V555" s="40"/>
      <c r="W555" s="40"/>
      <c r="X555" s="40"/>
      <c r="Y555" s="40"/>
      <c r="Z555" s="40"/>
      <c r="AA555" s="40"/>
      <c r="AB555" s="40"/>
      <c r="AC555" s="40"/>
      <c r="AD555" s="40"/>
      <c r="AE555"/>
      <c r="AF555" s="101"/>
      <c r="AG555"/>
      <c r="AH555" s="40"/>
      <c r="AI555" s="40"/>
      <c r="AJ555" s="40"/>
      <c r="AK555"/>
      <c r="AL555"/>
      <c r="AM555"/>
      <c r="AN555"/>
      <c r="AO555" s="40"/>
      <c r="AP555" s="40"/>
      <c r="AQ555" s="40"/>
      <c r="AR555" s="40"/>
      <c r="AS555" s="40"/>
      <c r="AT555" s="40"/>
      <c r="AU555" s="40"/>
      <c r="AV555" s="40"/>
      <c r="AW555" s="40"/>
      <c r="AX555"/>
      <c r="AY555" s="98"/>
      <c r="AZ555"/>
      <c r="BA555" s="40"/>
      <c r="BB555" s="40"/>
      <c r="BC555" s="40"/>
      <c r="BD555"/>
      <c r="BE555"/>
      <c r="BF555"/>
      <c r="BG555" s="33"/>
      <c r="BH555" s="40"/>
      <c r="BI555" s="40"/>
      <c r="BJ555" s="40"/>
      <c r="BK555" s="40"/>
      <c r="BL555" s="40"/>
      <c r="BM555" s="40"/>
      <c r="BN555" s="40"/>
      <c r="BO555" s="40"/>
      <c r="BP555" s="40"/>
      <c r="BQ555"/>
      <c r="BR555"/>
      <c r="BS555"/>
      <c r="BT555" s="40"/>
      <c r="BU555" s="40"/>
      <c r="BV555" s="40"/>
      <c r="BW555"/>
      <c r="BX555"/>
      <c r="BY555"/>
      <c r="BZ555" s="33"/>
      <c r="CA555" s="40"/>
      <c r="CB555" s="40"/>
      <c r="CC555" s="40"/>
      <c r="CD555" s="40"/>
      <c r="CE555" s="40"/>
      <c r="CF555" s="40"/>
      <c r="CG555" s="40"/>
      <c r="CH555" s="40"/>
      <c r="CI555" s="40"/>
      <c r="CJ555"/>
      <c r="CK555"/>
      <c r="CL555"/>
      <c r="CM555" s="40"/>
      <c r="CN555" s="40"/>
      <c r="CO555" s="40"/>
      <c r="CP555"/>
      <c r="CQ555"/>
      <c r="CR555"/>
      <c r="CS555"/>
      <c r="CT555" s="19"/>
      <c r="CU555" s="19"/>
      <c r="CV555" s="19"/>
      <c r="CW555" s="19"/>
      <c r="CX555" s="19"/>
      <c r="CY555" s="19"/>
      <c r="CZ555" s="19"/>
      <c r="DA555" s="19"/>
    </row>
    <row r="556" spans="2:105" s="18" customFormat="1" x14ac:dyDescent="0.35">
      <c r="B556" s="13"/>
      <c r="C556" s="13"/>
      <c r="D556" s="32"/>
      <c r="E556" s="32"/>
      <c r="F556" s="32"/>
      <c r="G556" s="32"/>
      <c r="H556" s="13"/>
      <c r="I556" s="13"/>
      <c r="J556" s="2"/>
      <c r="K556" s="14"/>
      <c r="L556" s="14"/>
      <c r="M556" s="16"/>
      <c r="N556" s="17"/>
      <c r="O556" s="14"/>
      <c r="P556" s="16"/>
      <c r="Q556" s="16"/>
      <c r="R556" s="17"/>
      <c r="U556" s="19"/>
      <c r="V556" s="40"/>
      <c r="W556" s="40"/>
      <c r="X556" s="40"/>
      <c r="Y556" s="40"/>
      <c r="Z556" s="40"/>
      <c r="AA556" s="40"/>
      <c r="AB556" s="40"/>
      <c r="AC556" s="40"/>
      <c r="AD556" s="40"/>
      <c r="AE556"/>
      <c r="AF556" s="101"/>
      <c r="AG556"/>
      <c r="AH556" s="40"/>
      <c r="AI556" s="40"/>
      <c r="AJ556" s="40"/>
      <c r="AK556"/>
      <c r="AL556"/>
      <c r="AM556"/>
      <c r="AN556"/>
      <c r="AO556" s="40"/>
      <c r="AP556" s="40"/>
      <c r="AQ556" s="40"/>
      <c r="AR556" s="40"/>
      <c r="AS556" s="40"/>
      <c r="AT556" s="40"/>
      <c r="AU556" s="40"/>
      <c r="AV556" s="40"/>
      <c r="AW556" s="40"/>
      <c r="AX556"/>
      <c r="AY556" s="98"/>
      <c r="AZ556"/>
      <c r="BA556" s="40"/>
      <c r="BB556" s="40"/>
      <c r="BC556" s="40"/>
      <c r="BD556"/>
      <c r="BE556"/>
      <c r="BF556"/>
      <c r="BG556" s="33"/>
      <c r="BH556" s="40"/>
      <c r="BI556" s="40"/>
      <c r="BJ556" s="40"/>
      <c r="BK556" s="40"/>
      <c r="BL556" s="40"/>
      <c r="BM556" s="40"/>
      <c r="BN556" s="40"/>
      <c r="BO556" s="40"/>
      <c r="BP556" s="40"/>
      <c r="BQ556"/>
      <c r="BR556"/>
      <c r="BS556"/>
      <c r="BT556" s="40"/>
      <c r="BU556" s="40"/>
      <c r="BV556" s="40"/>
      <c r="BW556"/>
      <c r="BX556"/>
      <c r="BY556"/>
      <c r="BZ556" s="33"/>
      <c r="CA556" s="40"/>
      <c r="CB556" s="40"/>
      <c r="CC556" s="40"/>
      <c r="CD556" s="40"/>
      <c r="CE556" s="40"/>
      <c r="CF556" s="40"/>
      <c r="CG556" s="40"/>
      <c r="CH556" s="40"/>
      <c r="CI556" s="40"/>
      <c r="CJ556"/>
      <c r="CK556"/>
      <c r="CL556"/>
      <c r="CM556" s="40"/>
      <c r="CN556" s="40"/>
      <c r="CO556" s="40"/>
      <c r="CP556"/>
      <c r="CQ556"/>
      <c r="CR556"/>
      <c r="CS556"/>
      <c r="CT556" s="19"/>
      <c r="CU556" s="19"/>
      <c r="CV556" s="19"/>
      <c r="CW556" s="19"/>
      <c r="CX556" s="19"/>
      <c r="CY556" s="19"/>
      <c r="CZ556" s="19"/>
      <c r="DA556" s="19"/>
    </row>
    <row r="557" spans="2:105" s="18" customFormat="1" x14ac:dyDescent="0.35">
      <c r="B557" s="13"/>
      <c r="C557" s="13"/>
      <c r="D557" s="32"/>
      <c r="E557" s="32"/>
      <c r="F557" s="32"/>
      <c r="G557" s="32"/>
      <c r="H557" s="13"/>
      <c r="I557" s="13"/>
      <c r="J557" s="2"/>
      <c r="K557" s="14"/>
      <c r="L557" s="14"/>
      <c r="M557" s="16"/>
      <c r="N557" s="17"/>
      <c r="O557" s="14"/>
      <c r="P557" s="16"/>
      <c r="Q557" s="16"/>
      <c r="R557" s="17"/>
      <c r="U557" s="19"/>
      <c r="V557" s="40"/>
      <c r="W557" s="40"/>
      <c r="X557" s="40"/>
      <c r="Y557" s="40"/>
      <c r="Z557" s="40"/>
      <c r="AA557" s="40"/>
      <c r="AB557" s="40"/>
      <c r="AC557" s="40"/>
      <c r="AD557" s="40"/>
      <c r="AE557"/>
      <c r="AF557" s="101"/>
      <c r="AG557"/>
      <c r="AH557" s="40"/>
      <c r="AI557" s="40"/>
      <c r="AJ557" s="40"/>
      <c r="AK557"/>
      <c r="AL557"/>
      <c r="AM557"/>
      <c r="AN557"/>
      <c r="AO557" s="40"/>
      <c r="AP557" s="40"/>
      <c r="AQ557" s="40"/>
      <c r="AR557" s="40"/>
      <c r="AS557" s="40"/>
      <c r="AT557" s="40"/>
      <c r="AU557" s="40"/>
      <c r="AV557" s="40"/>
      <c r="AW557" s="40"/>
      <c r="AX557"/>
      <c r="AY557" s="98"/>
      <c r="AZ557"/>
      <c r="BA557" s="40"/>
      <c r="BB557" s="40"/>
      <c r="BC557" s="40"/>
      <c r="BD557"/>
      <c r="BE557"/>
      <c r="BF557"/>
      <c r="BG557" s="33"/>
      <c r="BH557" s="40"/>
      <c r="BI557" s="40"/>
      <c r="BJ557" s="40"/>
      <c r="BK557" s="40"/>
      <c r="BL557" s="40"/>
      <c r="BM557" s="40"/>
      <c r="BN557" s="40"/>
      <c r="BO557" s="40"/>
      <c r="BP557" s="40"/>
      <c r="BQ557"/>
      <c r="BR557"/>
      <c r="BS557"/>
      <c r="BT557" s="40"/>
      <c r="BU557" s="40"/>
      <c r="BV557" s="40"/>
      <c r="BW557"/>
      <c r="BX557"/>
      <c r="BY557"/>
      <c r="BZ557" s="33"/>
      <c r="CA557" s="40"/>
      <c r="CB557" s="40"/>
      <c r="CC557" s="40"/>
      <c r="CD557" s="40"/>
      <c r="CE557" s="40"/>
      <c r="CF557" s="40"/>
      <c r="CG557" s="40"/>
      <c r="CH557" s="40"/>
      <c r="CI557" s="40"/>
      <c r="CJ557"/>
      <c r="CK557"/>
      <c r="CL557"/>
      <c r="CM557" s="40"/>
      <c r="CN557" s="40"/>
      <c r="CO557" s="40"/>
      <c r="CP557"/>
      <c r="CQ557"/>
      <c r="CR557"/>
      <c r="CS557"/>
      <c r="CT557" s="19"/>
      <c r="CU557" s="19"/>
      <c r="CV557" s="19"/>
      <c r="CW557" s="19"/>
      <c r="CX557" s="19"/>
      <c r="CY557" s="19"/>
      <c r="CZ557" s="19"/>
      <c r="DA557" s="19"/>
    </row>
    <row r="558" spans="2:105" s="18" customFormat="1" x14ac:dyDescent="0.35">
      <c r="B558" s="13"/>
      <c r="C558" s="13"/>
      <c r="D558" s="32"/>
      <c r="E558" s="32"/>
      <c r="F558" s="32"/>
      <c r="G558" s="32"/>
      <c r="H558" s="13"/>
      <c r="I558" s="13"/>
      <c r="J558" s="2"/>
      <c r="K558" s="14"/>
      <c r="L558" s="14"/>
      <c r="M558" s="16"/>
      <c r="N558" s="17"/>
      <c r="O558" s="14"/>
      <c r="P558" s="16"/>
      <c r="Q558" s="16"/>
      <c r="R558" s="17"/>
      <c r="U558" s="19"/>
      <c r="V558" s="40"/>
      <c r="W558" s="40"/>
      <c r="X558" s="40"/>
      <c r="Y558" s="40"/>
      <c r="Z558" s="40"/>
      <c r="AA558" s="40"/>
      <c r="AB558" s="40"/>
      <c r="AC558" s="40"/>
      <c r="AD558" s="40"/>
      <c r="AE558"/>
      <c r="AF558" s="101"/>
      <c r="AG558"/>
      <c r="AH558" s="40"/>
      <c r="AI558" s="40"/>
      <c r="AJ558" s="40"/>
      <c r="AK558"/>
      <c r="AL558"/>
      <c r="AM558"/>
      <c r="AN558"/>
      <c r="AO558" s="40"/>
      <c r="AP558" s="40"/>
      <c r="AQ558" s="40"/>
      <c r="AR558" s="40"/>
      <c r="AS558" s="40"/>
      <c r="AT558" s="40"/>
      <c r="AU558" s="40"/>
      <c r="AV558" s="40"/>
      <c r="AW558" s="40"/>
      <c r="AX558"/>
      <c r="AY558" s="98"/>
      <c r="AZ558"/>
      <c r="BA558" s="40"/>
      <c r="BB558" s="40"/>
      <c r="BC558" s="40"/>
      <c r="BD558"/>
      <c r="BE558"/>
      <c r="BF558"/>
      <c r="BG558" s="33"/>
      <c r="BH558" s="40"/>
      <c r="BI558" s="40"/>
      <c r="BJ558" s="40"/>
      <c r="BK558" s="40"/>
      <c r="BL558" s="40"/>
      <c r="BM558" s="40"/>
      <c r="BN558" s="40"/>
      <c r="BO558" s="40"/>
      <c r="BP558" s="40"/>
      <c r="BQ558"/>
      <c r="BR558"/>
      <c r="BS558"/>
      <c r="BT558" s="40"/>
      <c r="BU558" s="40"/>
      <c r="BV558" s="40"/>
      <c r="BW558"/>
      <c r="BX558"/>
      <c r="BY558"/>
      <c r="BZ558" s="33"/>
      <c r="CA558" s="40"/>
      <c r="CB558" s="40"/>
      <c r="CC558" s="40"/>
      <c r="CD558" s="40"/>
      <c r="CE558" s="40"/>
      <c r="CF558" s="40"/>
      <c r="CG558" s="40"/>
      <c r="CH558" s="40"/>
      <c r="CI558" s="40"/>
      <c r="CJ558"/>
      <c r="CK558"/>
      <c r="CL558"/>
      <c r="CM558" s="40"/>
      <c r="CN558" s="40"/>
      <c r="CO558" s="40"/>
      <c r="CP558"/>
      <c r="CQ558"/>
      <c r="CR558"/>
      <c r="CS558"/>
      <c r="CT558" s="19"/>
      <c r="CU558" s="19"/>
      <c r="CV558" s="19"/>
      <c r="CW558" s="19"/>
      <c r="CX558" s="19"/>
      <c r="CY558" s="19"/>
      <c r="CZ558" s="19"/>
      <c r="DA558" s="19"/>
    </row>
    <row r="559" spans="2:105" s="18" customFormat="1" x14ac:dyDescent="0.35">
      <c r="B559" s="13"/>
      <c r="C559" s="13"/>
      <c r="D559" s="32"/>
      <c r="E559" s="32"/>
      <c r="F559" s="32"/>
      <c r="G559" s="32"/>
      <c r="H559" s="13"/>
      <c r="I559" s="13"/>
      <c r="J559" s="2"/>
      <c r="K559" s="14"/>
      <c r="L559" s="14"/>
      <c r="M559" s="16"/>
      <c r="N559" s="17"/>
      <c r="O559" s="14"/>
      <c r="P559" s="16"/>
      <c r="Q559" s="16"/>
      <c r="R559" s="17"/>
      <c r="U559" s="19"/>
      <c r="V559" s="40"/>
      <c r="W559" s="40"/>
      <c r="X559" s="40"/>
      <c r="Y559" s="40"/>
      <c r="Z559" s="40"/>
      <c r="AA559" s="40"/>
      <c r="AB559" s="40"/>
      <c r="AC559" s="40"/>
      <c r="AD559" s="40"/>
      <c r="AE559"/>
      <c r="AF559" s="101"/>
      <c r="AG559"/>
      <c r="AH559" s="40"/>
      <c r="AI559" s="40"/>
      <c r="AJ559" s="40"/>
      <c r="AK559"/>
      <c r="AL559"/>
      <c r="AM559"/>
      <c r="AN559"/>
      <c r="AO559" s="40"/>
      <c r="AP559" s="40"/>
      <c r="AQ559" s="40"/>
      <c r="AR559" s="40"/>
      <c r="AS559" s="40"/>
      <c r="AT559" s="40"/>
      <c r="AU559" s="40"/>
      <c r="AV559" s="40"/>
      <c r="AW559" s="40"/>
      <c r="AX559"/>
      <c r="AY559" s="98"/>
      <c r="AZ559"/>
      <c r="BA559" s="40"/>
      <c r="BB559" s="40"/>
      <c r="BC559" s="40"/>
      <c r="BD559"/>
      <c r="BE559"/>
      <c r="BF559"/>
      <c r="BG559" s="33"/>
      <c r="BH559" s="40"/>
      <c r="BI559" s="40"/>
      <c r="BJ559" s="40"/>
      <c r="BK559" s="40"/>
      <c r="BL559" s="40"/>
      <c r="BM559" s="40"/>
      <c r="BN559" s="40"/>
      <c r="BO559" s="40"/>
      <c r="BP559" s="40"/>
      <c r="BQ559"/>
      <c r="BR559"/>
      <c r="BS559"/>
      <c r="BT559" s="40"/>
      <c r="BU559" s="40"/>
      <c r="BV559" s="40"/>
      <c r="BW559"/>
      <c r="BX559"/>
      <c r="BY559"/>
      <c r="BZ559" s="33"/>
      <c r="CA559" s="40"/>
      <c r="CB559" s="40"/>
      <c r="CC559" s="40"/>
      <c r="CD559" s="40"/>
      <c r="CE559" s="40"/>
      <c r="CF559" s="40"/>
      <c r="CG559" s="40"/>
      <c r="CH559" s="40"/>
      <c r="CI559" s="40"/>
      <c r="CJ559"/>
      <c r="CK559"/>
      <c r="CL559"/>
      <c r="CM559" s="40"/>
      <c r="CN559" s="40"/>
      <c r="CO559" s="40"/>
      <c r="CP559"/>
      <c r="CQ559"/>
      <c r="CR559"/>
      <c r="CS559"/>
      <c r="CT559" s="19"/>
      <c r="CU559" s="19"/>
      <c r="CV559" s="19"/>
      <c r="CW559" s="19"/>
      <c r="CX559" s="19"/>
      <c r="CY559" s="19"/>
      <c r="CZ559" s="19"/>
      <c r="DA559" s="19"/>
    </row>
    <row r="560" spans="2:105" s="18" customFormat="1" x14ac:dyDescent="0.35">
      <c r="B560" s="13"/>
      <c r="C560" s="13"/>
      <c r="D560" s="32"/>
      <c r="E560" s="32"/>
      <c r="F560" s="32"/>
      <c r="G560" s="32"/>
      <c r="H560" s="13"/>
      <c r="I560" s="13"/>
      <c r="J560" s="2"/>
      <c r="K560" s="14"/>
      <c r="L560" s="14"/>
      <c r="M560" s="16"/>
      <c r="N560" s="17"/>
      <c r="O560" s="14"/>
      <c r="P560" s="16"/>
      <c r="Q560" s="16"/>
      <c r="R560" s="17"/>
      <c r="U560" s="19"/>
      <c r="V560" s="40"/>
      <c r="W560" s="40"/>
      <c r="X560" s="40"/>
      <c r="Y560" s="40"/>
      <c r="Z560" s="40"/>
      <c r="AA560" s="40"/>
      <c r="AB560" s="40"/>
      <c r="AC560" s="40"/>
      <c r="AD560" s="40"/>
      <c r="AE560"/>
      <c r="AF560" s="101"/>
      <c r="AG560"/>
      <c r="AH560" s="40"/>
      <c r="AI560" s="40"/>
      <c r="AJ560" s="40"/>
      <c r="AK560"/>
      <c r="AL560"/>
      <c r="AM560"/>
      <c r="AN560"/>
      <c r="AO560" s="40"/>
      <c r="AP560" s="40"/>
      <c r="AQ560" s="40"/>
      <c r="AR560" s="40"/>
      <c r="AS560" s="40"/>
      <c r="AT560" s="40"/>
      <c r="AU560" s="40"/>
      <c r="AV560" s="40"/>
      <c r="AW560" s="40"/>
      <c r="AX560"/>
      <c r="AY560" s="98"/>
      <c r="AZ560"/>
      <c r="BA560" s="40"/>
      <c r="BB560" s="40"/>
      <c r="BC560" s="40"/>
      <c r="BD560"/>
      <c r="BE560"/>
      <c r="BF560"/>
      <c r="BG560" s="33"/>
      <c r="BH560" s="40"/>
      <c r="BI560" s="40"/>
      <c r="BJ560" s="40"/>
      <c r="BK560" s="40"/>
      <c r="BL560" s="40"/>
      <c r="BM560" s="40"/>
      <c r="BN560" s="40"/>
      <c r="BO560" s="40"/>
      <c r="BP560" s="40"/>
      <c r="BQ560"/>
      <c r="BR560"/>
      <c r="BS560"/>
      <c r="BT560" s="40"/>
      <c r="BU560" s="40"/>
      <c r="BV560" s="40"/>
      <c r="BW560"/>
      <c r="BX560"/>
      <c r="BY560"/>
      <c r="BZ560" s="33"/>
      <c r="CA560" s="40"/>
      <c r="CB560" s="40"/>
      <c r="CC560" s="40"/>
      <c r="CD560" s="40"/>
      <c r="CE560" s="40"/>
      <c r="CF560" s="40"/>
      <c r="CG560" s="40"/>
      <c r="CH560" s="40"/>
      <c r="CI560" s="40"/>
      <c r="CJ560"/>
      <c r="CK560"/>
      <c r="CL560"/>
      <c r="CM560" s="40"/>
      <c r="CN560" s="40"/>
      <c r="CO560" s="40"/>
      <c r="CP560"/>
      <c r="CQ560"/>
      <c r="CR560"/>
      <c r="CS560"/>
      <c r="CT560" s="19"/>
      <c r="CU560" s="19"/>
      <c r="CV560" s="19"/>
      <c r="CW560" s="19"/>
      <c r="CX560" s="19"/>
      <c r="CY560" s="19"/>
      <c r="CZ560" s="19"/>
      <c r="DA560" s="19"/>
    </row>
    <row r="561" spans="2:105" s="18" customFormat="1" x14ac:dyDescent="0.35">
      <c r="B561" s="13"/>
      <c r="C561" s="13"/>
      <c r="D561" s="32"/>
      <c r="E561" s="32"/>
      <c r="F561" s="32"/>
      <c r="G561" s="32"/>
      <c r="H561" s="13"/>
      <c r="I561" s="13"/>
      <c r="J561" s="2"/>
      <c r="K561" s="14"/>
      <c r="L561" s="14"/>
      <c r="M561" s="16"/>
      <c r="N561" s="17"/>
      <c r="O561" s="14"/>
      <c r="P561" s="16"/>
      <c r="Q561" s="16"/>
      <c r="R561" s="17"/>
      <c r="U561" s="19"/>
      <c r="V561" s="40"/>
      <c r="W561" s="40"/>
      <c r="X561" s="40"/>
      <c r="Y561" s="40"/>
      <c r="Z561" s="40"/>
      <c r="AA561" s="40"/>
      <c r="AB561" s="40"/>
      <c r="AC561" s="40"/>
      <c r="AD561" s="40"/>
      <c r="AE561"/>
      <c r="AF561" s="101"/>
      <c r="AG561"/>
      <c r="AH561" s="40"/>
      <c r="AI561" s="40"/>
      <c r="AJ561" s="40"/>
      <c r="AK561"/>
      <c r="AL561"/>
      <c r="AM561"/>
      <c r="AN561"/>
      <c r="AO561" s="40"/>
      <c r="AP561" s="40"/>
      <c r="AQ561" s="40"/>
      <c r="AR561" s="40"/>
      <c r="AS561" s="40"/>
      <c r="AT561" s="40"/>
      <c r="AU561" s="40"/>
      <c r="AV561" s="40"/>
      <c r="AW561" s="40"/>
      <c r="AX561"/>
      <c r="AY561" s="98"/>
      <c r="AZ561"/>
      <c r="BA561" s="40"/>
      <c r="BB561" s="40"/>
      <c r="BC561" s="40"/>
      <c r="BD561"/>
      <c r="BE561"/>
      <c r="BF561"/>
      <c r="BG561" s="33"/>
      <c r="BH561" s="40"/>
      <c r="BI561" s="40"/>
      <c r="BJ561" s="40"/>
      <c r="BK561" s="40"/>
      <c r="BL561" s="40"/>
      <c r="BM561" s="40"/>
      <c r="BN561" s="40"/>
      <c r="BO561" s="40"/>
      <c r="BP561" s="40"/>
      <c r="BQ561"/>
      <c r="BR561"/>
      <c r="BS561"/>
      <c r="BT561" s="40"/>
      <c r="BU561" s="40"/>
      <c r="BV561" s="40"/>
      <c r="BW561"/>
      <c r="BX561"/>
      <c r="BY561"/>
      <c r="BZ561" s="33"/>
      <c r="CA561" s="40"/>
      <c r="CB561" s="40"/>
      <c r="CC561" s="40"/>
      <c r="CD561" s="40"/>
      <c r="CE561" s="40"/>
      <c r="CF561" s="40"/>
      <c r="CG561" s="40"/>
      <c r="CH561" s="40"/>
      <c r="CI561" s="40"/>
      <c r="CJ561"/>
      <c r="CK561"/>
      <c r="CL561"/>
      <c r="CM561" s="40"/>
      <c r="CN561" s="40"/>
      <c r="CO561" s="40"/>
      <c r="CP561"/>
      <c r="CQ561"/>
      <c r="CR561"/>
      <c r="CS561"/>
      <c r="CT561" s="19"/>
      <c r="CU561" s="19"/>
      <c r="CV561" s="19"/>
      <c r="CW561" s="19"/>
      <c r="CX561" s="19"/>
      <c r="CY561" s="19"/>
      <c r="CZ561" s="19"/>
      <c r="DA561" s="19"/>
    </row>
    <row r="562" spans="2:105" s="18" customFormat="1" x14ac:dyDescent="0.35">
      <c r="B562" s="13"/>
      <c r="C562" s="13"/>
      <c r="D562" s="32"/>
      <c r="E562" s="32"/>
      <c r="F562" s="32"/>
      <c r="G562" s="32"/>
      <c r="H562" s="13"/>
      <c r="I562" s="13"/>
      <c r="J562" s="2"/>
      <c r="K562" s="14"/>
      <c r="L562" s="14"/>
      <c r="M562" s="16"/>
      <c r="N562" s="17"/>
      <c r="O562" s="14"/>
      <c r="P562" s="16"/>
      <c r="Q562" s="16"/>
      <c r="R562" s="17"/>
      <c r="U562" s="19"/>
      <c r="V562" s="40"/>
      <c r="W562" s="40"/>
      <c r="X562" s="40"/>
      <c r="Y562" s="40"/>
      <c r="Z562" s="40"/>
      <c r="AA562" s="40"/>
      <c r="AB562" s="40"/>
      <c r="AC562" s="40"/>
      <c r="AD562" s="40"/>
      <c r="AE562"/>
      <c r="AF562" s="101"/>
      <c r="AG562"/>
      <c r="AH562" s="40"/>
      <c r="AI562" s="40"/>
      <c r="AJ562" s="40"/>
      <c r="AK562"/>
      <c r="AL562"/>
      <c r="AM562"/>
      <c r="AN562"/>
      <c r="AO562" s="40"/>
      <c r="AP562" s="40"/>
      <c r="AQ562" s="40"/>
      <c r="AR562" s="40"/>
      <c r="AS562" s="40"/>
      <c r="AT562" s="40"/>
      <c r="AU562" s="40"/>
      <c r="AV562" s="40"/>
      <c r="AW562" s="40"/>
      <c r="AX562"/>
      <c r="AY562" s="98"/>
      <c r="AZ562"/>
      <c r="BA562" s="40"/>
      <c r="BB562" s="40"/>
      <c r="BC562" s="40"/>
      <c r="BD562"/>
      <c r="BE562"/>
      <c r="BF562"/>
      <c r="BG562" s="33"/>
      <c r="BH562" s="40"/>
      <c r="BI562" s="40"/>
      <c r="BJ562" s="40"/>
      <c r="BK562" s="40"/>
      <c r="BL562" s="40"/>
      <c r="BM562" s="40"/>
      <c r="BN562" s="40"/>
      <c r="BO562" s="40"/>
      <c r="BP562" s="40"/>
      <c r="BQ562"/>
      <c r="BR562"/>
      <c r="BS562"/>
      <c r="BT562" s="40"/>
      <c r="BU562" s="40"/>
      <c r="BV562" s="40"/>
      <c r="BW562"/>
      <c r="BX562"/>
      <c r="BY562"/>
      <c r="BZ562" s="33"/>
      <c r="CA562" s="40"/>
      <c r="CB562" s="40"/>
      <c r="CC562" s="40"/>
      <c r="CD562" s="40"/>
      <c r="CE562" s="40"/>
      <c r="CF562" s="40"/>
      <c r="CG562" s="40"/>
      <c r="CH562" s="40"/>
      <c r="CI562" s="40"/>
      <c r="CJ562"/>
      <c r="CK562"/>
      <c r="CL562"/>
      <c r="CM562" s="40"/>
      <c r="CN562" s="40"/>
      <c r="CO562" s="40"/>
      <c r="CP562"/>
      <c r="CQ562"/>
      <c r="CR562"/>
      <c r="CS562"/>
      <c r="CT562" s="19"/>
      <c r="CU562" s="19"/>
      <c r="CV562" s="19"/>
      <c r="CW562" s="19"/>
      <c r="CX562" s="19"/>
      <c r="CY562" s="19"/>
      <c r="CZ562" s="19"/>
      <c r="DA562" s="19"/>
    </row>
    <row r="563" spans="2:105" s="18" customFormat="1" x14ac:dyDescent="0.35">
      <c r="B563" s="13"/>
      <c r="C563" s="13"/>
      <c r="D563" s="32"/>
      <c r="E563" s="32"/>
      <c r="F563" s="32"/>
      <c r="G563" s="32"/>
      <c r="H563" s="13"/>
      <c r="I563" s="13"/>
      <c r="J563" s="2"/>
      <c r="K563" s="14"/>
      <c r="L563" s="14"/>
      <c r="M563" s="16"/>
      <c r="N563" s="17"/>
      <c r="O563" s="14"/>
      <c r="P563" s="16"/>
      <c r="Q563" s="16"/>
      <c r="R563" s="17"/>
      <c r="U563" s="19"/>
      <c r="V563" s="40"/>
      <c r="W563" s="40"/>
      <c r="X563" s="40"/>
      <c r="Y563" s="40"/>
      <c r="Z563" s="40"/>
      <c r="AA563" s="40"/>
      <c r="AB563" s="40"/>
      <c r="AC563" s="40"/>
      <c r="AD563" s="40"/>
      <c r="AE563"/>
      <c r="AF563" s="101"/>
      <c r="AG563"/>
      <c r="AH563" s="40"/>
      <c r="AI563" s="40"/>
      <c r="AJ563" s="40"/>
      <c r="AK563"/>
      <c r="AL563"/>
      <c r="AM563"/>
      <c r="AN563"/>
      <c r="AO563" s="40"/>
      <c r="AP563" s="40"/>
      <c r="AQ563" s="40"/>
      <c r="AR563" s="40"/>
      <c r="AS563" s="40"/>
      <c r="AT563" s="40"/>
      <c r="AU563" s="40"/>
      <c r="AV563" s="40"/>
      <c r="AW563" s="40"/>
      <c r="AX563"/>
      <c r="AY563" s="98"/>
      <c r="AZ563"/>
      <c r="BA563" s="40"/>
      <c r="BB563" s="40"/>
      <c r="BC563" s="40"/>
      <c r="BD563"/>
      <c r="BE563"/>
      <c r="BF563"/>
      <c r="BG563" s="33"/>
      <c r="BH563" s="40"/>
      <c r="BI563" s="40"/>
      <c r="BJ563" s="40"/>
      <c r="BK563" s="40"/>
      <c r="BL563" s="40"/>
      <c r="BM563" s="40"/>
      <c r="BN563" s="40"/>
      <c r="BO563" s="40"/>
      <c r="BP563" s="40"/>
      <c r="BQ563"/>
      <c r="BR563"/>
      <c r="BS563"/>
      <c r="BT563" s="40"/>
      <c r="BU563" s="40"/>
      <c r="BV563" s="40"/>
      <c r="BW563"/>
      <c r="BX563"/>
      <c r="BY563"/>
      <c r="BZ563" s="33"/>
      <c r="CA563" s="40"/>
      <c r="CB563" s="40"/>
      <c r="CC563" s="40"/>
      <c r="CD563" s="40"/>
      <c r="CE563" s="40"/>
      <c r="CF563" s="40"/>
      <c r="CG563" s="40"/>
      <c r="CH563" s="40"/>
      <c r="CI563" s="40"/>
      <c r="CJ563"/>
      <c r="CK563"/>
      <c r="CL563"/>
      <c r="CM563" s="40"/>
      <c r="CN563" s="40"/>
      <c r="CO563" s="40"/>
      <c r="CP563"/>
      <c r="CQ563"/>
      <c r="CR563"/>
      <c r="CS563"/>
      <c r="CT563" s="19"/>
      <c r="CU563" s="19"/>
      <c r="CV563" s="19"/>
      <c r="CW563" s="19"/>
      <c r="CX563" s="19"/>
      <c r="CY563" s="19"/>
      <c r="CZ563" s="19"/>
      <c r="DA563" s="19"/>
    </row>
    <row r="564" spans="2:105" s="18" customFormat="1" x14ac:dyDescent="0.35">
      <c r="B564" s="13"/>
      <c r="C564" s="13"/>
      <c r="D564" s="32"/>
      <c r="E564" s="32"/>
      <c r="F564" s="32"/>
      <c r="G564" s="32"/>
      <c r="H564" s="13"/>
      <c r="I564" s="13"/>
      <c r="J564" s="2"/>
      <c r="K564" s="14"/>
      <c r="L564" s="14"/>
      <c r="M564" s="16"/>
      <c r="N564" s="17"/>
      <c r="O564" s="14"/>
      <c r="P564" s="16"/>
      <c r="Q564" s="16"/>
      <c r="R564" s="17"/>
      <c r="U564" s="19"/>
      <c r="V564" s="40"/>
      <c r="W564" s="40"/>
      <c r="X564" s="40"/>
      <c r="Y564" s="40"/>
      <c r="Z564" s="40"/>
      <c r="AA564" s="40"/>
      <c r="AB564" s="40"/>
      <c r="AC564" s="40"/>
      <c r="AD564" s="40"/>
      <c r="AE564"/>
      <c r="AF564" s="101"/>
      <c r="AG564"/>
      <c r="AH564" s="40"/>
      <c r="AI564" s="40"/>
      <c r="AJ564" s="40"/>
      <c r="AK564"/>
      <c r="AL564"/>
      <c r="AM564"/>
      <c r="AN564"/>
      <c r="AO564" s="40"/>
      <c r="AP564" s="40"/>
      <c r="AQ564" s="40"/>
      <c r="AR564" s="40"/>
      <c r="AS564" s="40"/>
      <c r="AT564" s="40"/>
      <c r="AU564" s="40"/>
      <c r="AV564" s="40"/>
      <c r="AW564" s="40"/>
      <c r="AX564"/>
      <c r="AY564" s="98"/>
      <c r="AZ564"/>
      <c r="BA564" s="40"/>
      <c r="BB564" s="40"/>
      <c r="BC564" s="40"/>
      <c r="BD564"/>
      <c r="BE564"/>
      <c r="BF564"/>
      <c r="BG564" s="33"/>
      <c r="BH564" s="40"/>
      <c r="BI564" s="40"/>
      <c r="BJ564" s="40"/>
      <c r="BK564" s="40"/>
      <c r="BL564" s="40"/>
      <c r="BM564" s="40"/>
      <c r="BN564" s="40"/>
      <c r="BO564" s="40"/>
      <c r="BP564" s="40"/>
      <c r="BQ564"/>
      <c r="BR564"/>
      <c r="BS564"/>
      <c r="BT564" s="40"/>
      <c r="BU564" s="40"/>
      <c r="BV564" s="40"/>
      <c r="BW564"/>
      <c r="BX564"/>
      <c r="BY564"/>
      <c r="BZ564" s="33"/>
      <c r="CA564" s="40"/>
      <c r="CB564" s="40"/>
      <c r="CC564" s="40"/>
      <c r="CD564" s="40"/>
      <c r="CE564" s="40"/>
      <c r="CF564" s="40"/>
      <c r="CG564" s="40"/>
      <c r="CH564" s="40"/>
      <c r="CI564" s="40"/>
      <c r="CJ564"/>
      <c r="CK564"/>
      <c r="CL564"/>
      <c r="CM564" s="40"/>
      <c r="CN564" s="40"/>
      <c r="CO564" s="40"/>
      <c r="CP564"/>
      <c r="CQ564"/>
      <c r="CR564"/>
      <c r="CS564"/>
      <c r="CT564" s="19"/>
      <c r="CU564" s="19"/>
      <c r="CV564" s="19"/>
      <c r="CW564" s="19"/>
      <c r="CX564" s="19"/>
      <c r="CY564" s="19"/>
      <c r="CZ564" s="19"/>
      <c r="DA564" s="19"/>
    </row>
    <row r="565" spans="2:105" s="18" customFormat="1" x14ac:dyDescent="0.35">
      <c r="B565" s="13"/>
      <c r="C565" s="13"/>
      <c r="D565" s="32"/>
      <c r="E565" s="32"/>
      <c r="F565" s="32"/>
      <c r="G565" s="32"/>
      <c r="H565" s="13"/>
      <c r="I565" s="13"/>
      <c r="J565" s="2"/>
      <c r="K565" s="14"/>
      <c r="L565" s="14"/>
      <c r="M565" s="16"/>
      <c r="N565" s="17"/>
      <c r="O565" s="14"/>
      <c r="P565" s="16"/>
      <c r="Q565" s="16"/>
      <c r="R565" s="17"/>
      <c r="U565" s="19"/>
      <c r="V565" s="40"/>
      <c r="W565" s="40"/>
      <c r="X565" s="40"/>
      <c r="Y565" s="40"/>
      <c r="Z565" s="40"/>
      <c r="AA565" s="40"/>
      <c r="AB565" s="40"/>
      <c r="AC565" s="40"/>
      <c r="AD565" s="40"/>
      <c r="AE565"/>
      <c r="AF565" s="101"/>
      <c r="AG565"/>
      <c r="AH565" s="40"/>
      <c r="AI565" s="40"/>
      <c r="AJ565" s="40"/>
      <c r="AK565"/>
      <c r="AL565"/>
      <c r="AM565"/>
      <c r="AN565"/>
      <c r="AO565" s="40"/>
      <c r="AP565" s="40"/>
      <c r="AQ565" s="40"/>
      <c r="AR565" s="40"/>
      <c r="AS565" s="40"/>
      <c r="AT565" s="40"/>
      <c r="AU565" s="40"/>
      <c r="AV565" s="40"/>
      <c r="AW565" s="40"/>
      <c r="AX565"/>
      <c r="AY565" s="98"/>
      <c r="AZ565"/>
      <c r="BA565" s="40"/>
      <c r="BB565" s="40"/>
      <c r="BC565" s="40"/>
      <c r="BD565"/>
      <c r="BE565"/>
      <c r="BF565"/>
      <c r="BG565" s="33"/>
      <c r="BH565" s="40"/>
      <c r="BI565" s="40"/>
      <c r="BJ565" s="40"/>
      <c r="BK565" s="40"/>
      <c r="BL565" s="40"/>
      <c r="BM565" s="40"/>
      <c r="BN565" s="40"/>
      <c r="BO565" s="40"/>
      <c r="BP565" s="40"/>
      <c r="BQ565"/>
      <c r="BR565"/>
      <c r="BS565"/>
      <c r="BT565" s="40"/>
      <c r="BU565" s="40"/>
      <c r="BV565" s="40"/>
      <c r="BW565"/>
      <c r="BX565"/>
      <c r="BY565"/>
      <c r="BZ565" s="33"/>
      <c r="CA565" s="40"/>
      <c r="CB565" s="40"/>
      <c r="CC565" s="40"/>
      <c r="CD565" s="40"/>
      <c r="CE565" s="40"/>
      <c r="CF565" s="40"/>
      <c r="CG565" s="40"/>
      <c r="CH565" s="40"/>
      <c r="CI565" s="40"/>
      <c r="CJ565"/>
      <c r="CK565"/>
      <c r="CL565"/>
      <c r="CM565" s="40"/>
      <c r="CN565" s="40"/>
      <c r="CO565" s="40"/>
      <c r="CP565"/>
      <c r="CQ565"/>
      <c r="CR565"/>
      <c r="CS565"/>
      <c r="CT565" s="19"/>
      <c r="CU565" s="19"/>
      <c r="CV565" s="19"/>
      <c r="CW565" s="19"/>
      <c r="CX565" s="19"/>
      <c r="CY565" s="19"/>
      <c r="CZ565" s="19"/>
      <c r="DA565" s="19"/>
    </row>
    <row r="566" spans="2:105" s="18" customFormat="1" x14ac:dyDescent="0.35">
      <c r="B566" s="13"/>
      <c r="C566" s="13"/>
      <c r="D566" s="32"/>
      <c r="E566" s="32"/>
      <c r="F566" s="32"/>
      <c r="G566" s="32"/>
      <c r="H566" s="13"/>
      <c r="I566" s="13"/>
      <c r="J566" s="2"/>
      <c r="K566" s="14"/>
      <c r="L566" s="14"/>
      <c r="M566" s="16"/>
      <c r="N566" s="17"/>
      <c r="O566" s="14"/>
      <c r="P566" s="16"/>
      <c r="Q566" s="16"/>
      <c r="R566" s="17"/>
      <c r="U566" s="19"/>
      <c r="V566" s="40"/>
      <c r="W566" s="40"/>
      <c r="X566" s="40"/>
      <c r="Y566" s="40"/>
      <c r="Z566" s="40"/>
      <c r="AA566" s="40"/>
      <c r="AB566" s="40"/>
      <c r="AC566" s="40"/>
      <c r="AD566" s="40"/>
      <c r="AE566"/>
      <c r="AF566" s="101"/>
      <c r="AG566"/>
      <c r="AH566" s="40"/>
      <c r="AI566" s="40"/>
      <c r="AJ566" s="40"/>
      <c r="AK566"/>
      <c r="AL566"/>
      <c r="AM566"/>
      <c r="AN566"/>
      <c r="AO566" s="40"/>
      <c r="AP566" s="40"/>
      <c r="AQ566" s="40"/>
      <c r="AR566" s="40"/>
      <c r="AS566" s="40"/>
      <c r="AT566" s="40"/>
      <c r="AU566" s="40"/>
      <c r="AV566" s="40"/>
      <c r="AW566" s="40"/>
      <c r="AX566"/>
      <c r="AY566" s="98"/>
      <c r="AZ566"/>
      <c r="BA566" s="40"/>
      <c r="BB566" s="40"/>
      <c r="BC566" s="40"/>
      <c r="BD566"/>
      <c r="BE566"/>
      <c r="BF566"/>
      <c r="BG566" s="33"/>
      <c r="BH566" s="40"/>
      <c r="BI566" s="40"/>
      <c r="BJ566" s="40"/>
      <c r="BK566" s="40"/>
      <c r="BL566" s="40"/>
      <c r="BM566" s="40"/>
      <c r="BN566" s="40"/>
      <c r="BO566" s="40"/>
      <c r="BP566" s="40"/>
      <c r="BQ566"/>
      <c r="BR566"/>
      <c r="BS566"/>
      <c r="BT566" s="40"/>
      <c r="BU566" s="40"/>
      <c r="BV566" s="40"/>
      <c r="BW566"/>
      <c r="BX566"/>
      <c r="BY566"/>
      <c r="BZ566" s="33"/>
      <c r="CA566" s="40"/>
      <c r="CB566" s="40"/>
      <c r="CC566" s="40"/>
      <c r="CD566" s="40"/>
      <c r="CE566" s="40"/>
      <c r="CF566" s="40"/>
      <c r="CG566" s="40"/>
      <c r="CH566" s="40"/>
      <c r="CI566" s="40"/>
      <c r="CJ566"/>
      <c r="CK566"/>
      <c r="CL566"/>
      <c r="CM566" s="40"/>
      <c r="CN566" s="40"/>
      <c r="CO566" s="40"/>
      <c r="CP566"/>
      <c r="CQ566"/>
      <c r="CR566"/>
      <c r="CS566"/>
      <c r="CT566" s="19"/>
      <c r="CU566" s="19"/>
      <c r="CV566" s="19"/>
      <c r="CW566" s="19"/>
      <c r="CX566" s="19"/>
      <c r="CY566" s="19"/>
      <c r="CZ566" s="19"/>
      <c r="DA566" s="19"/>
    </row>
    <row r="567" spans="2:105" s="18" customFormat="1" x14ac:dyDescent="0.35">
      <c r="B567" s="13"/>
      <c r="C567" s="13"/>
      <c r="D567" s="32"/>
      <c r="E567" s="32"/>
      <c r="F567" s="32"/>
      <c r="G567" s="32"/>
      <c r="H567" s="13"/>
      <c r="I567" s="13"/>
      <c r="J567" s="2"/>
      <c r="K567" s="14"/>
      <c r="L567" s="14"/>
      <c r="M567" s="16"/>
      <c r="N567" s="17"/>
      <c r="O567" s="14"/>
      <c r="P567" s="16"/>
      <c r="Q567" s="16"/>
      <c r="R567" s="17"/>
      <c r="U567" s="19"/>
      <c r="V567" s="40"/>
      <c r="W567" s="40"/>
      <c r="X567" s="40"/>
      <c r="Y567" s="40"/>
      <c r="Z567" s="40"/>
      <c r="AA567" s="40"/>
      <c r="AB567" s="40"/>
      <c r="AC567" s="40"/>
      <c r="AD567" s="40"/>
      <c r="AE567"/>
      <c r="AF567" s="101"/>
      <c r="AG567"/>
      <c r="AH567" s="40"/>
      <c r="AI567" s="40"/>
      <c r="AJ567" s="40"/>
      <c r="AK567"/>
      <c r="AL567"/>
      <c r="AM567"/>
      <c r="AN567"/>
      <c r="AO567" s="40"/>
      <c r="AP567" s="40"/>
      <c r="AQ567" s="40"/>
      <c r="AR567" s="40"/>
      <c r="AS567" s="40"/>
      <c r="AT567" s="40"/>
      <c r="AU567" s="40"/>
      <c r="AV567" s="40"/>
      <c r="AW567" s="40"/>
      <c r="AX567"/>
      <c r="AY567" s="98"/>
      <c r="AZ567"/>
      <c r="BA567" s="40"/>
      <c r="BB567" s="40"/>
      <c r="BC567" s="40"/>
      <c r="BD567"/>
      <c r="BE567"/>
      <c r="BF567"/>
      <c r="BG567" s="33"/>
      <c r="BH567" s="40"/>
      <c r="BI567" s="40"/>
      <c r="BJ567" s="40"/>
      <c r="BK567" s="40"/>
      <c r="BL567" s="40"/>
      <c r="BM567" s="40"/>
      <c r="BN567" s="40"/>
      <c r="BO567" s="40"/>
      <c r="BP567" s="40"/>
      <c r="BQ567"/>
      <c r="BR567"/>
      <c r="BS567"/>
      <c r="BT567" s="40"/>
      <c r="BU567" s="40"/>
      <c r="BV567" s="40"/>
      <c r="BW567"/>
      <c r="BX567"/>
      <c r="BY567"/>
      <c r="BZ567" s="33"/>
      <c r="CA567" s="40"/>
      <c r="CB567" s="40"/>
      <c r="CC567" s="40"/>
      <c r="CD567" s="40"/>
      <c r="CE567" s="40"/>
      <c r="CF567" s="40"/>
      <c r="CG567" s="40"/>
      <c r="CH567" s="40"/>
      <c r="CI567" s="40"/>
      <c r="CJ567"/>
      <c r="CK567"/>
      <c r="CL567"/>
      <c r="CM567" s="40"/>
      <c r="CN567" s="40"/>
      <c r="CO567" s="40"/>
      <c r="CP567"/>
      <c r="CQ567"/>
      <c r="CR567"/>
      <c r="CS567"/>
      <c r="CT567" s="19"/>
      <c r="CU567" s="19"/>
      <c r="CV567" s="19"/>
      <c r="CW567" s="19"/>
      <c r="CX567" s="19"/>
      <c r="CY567" s="19"/>
      <c r="CZ567" s="19"/>
      <c r="DA567" s="19"/>
    </row>
    <row r="568" spans="2:105" s="18" customFormat="1" x14ac:dyDescent="0.35">
      <c r="B568" s="13"/>
      <c r="C568" s="13"/>
      <c r="D568" s="32"/>
      <c r="E568" s="32"/>
      <c r="F568" s="32"/>
      <c r="G568" s="32"/>
      <c r="H568" s="13"/>
      <c r="I568" s="13"/>
      <c r="J568" s="2"/>
      <c r="K568" s="14"/>
      <c r="L568" s="14"/>
      <c r="M568" s="16"/>
      <c r="N568" s="17"/>
      <c r="O568" s="14"/>
      <c r="P568" s="16"/>
      <c r="Q568" s="16"/>
      <c r="R568" s="17"/>
      <c r="U568" s="19"/>
      <c r="V568" s="40"/>
      <c r="W568" s="40"/>
      <c r="X568" s="40"/>
      <c r="Y568" s="40"/>
      <c r="Z568" s="40"/>
      <c r="AA568" s="40"/>
      <c r="AB568" s="40"/>
      <c r="AC568" s="40"/>
      <c r="AD568" s="40"/>
      <c r="AE568"/>
      <c r="AF568" s="101"/>
      <c r="AG568"/>
      <c r="AH568" s="40"/>
      <c r="AI568" s="40"/>
      <c r="AJ568" s="40"/>
      <c r="AK568"/>
      <c r="AL568"/>
      <c r="AM568"/>
      <c r="AN568"/>
      <c r="AO568" s="40"/>
      <c r="AP568" s="40"/>
      <c r="AQ568" s="40"/>
      <c r="AR568" s="40"/>
      <c r="AS568" s="40"/>
      <c r="AT568" s="40"/>
      <c r="AU568" s="40"/>
      <c r="AV568" s="40"/>
      <c r="AW568" s="40"/>
      <c r="AX568"/>
      <c r="AY568" s="98"/>
      <c r="AZ568"/>
      <c r="BA568" s="40"/>
      <c r="BB568" s="40"/>
      <c r="BC568" s="40"/>
      <c r="BD568"/>
      <c r="BE568"/>
      <c r="BF568"/>
      <c r="BG568" s="33"/>
      <c r="BH568" s="40"/>
      <c r="BI568" s="40"/>
      <c r="BJ568" s="40"/>
      <c r="BK568" s="40"/>
      <c r="BL568" s="40"/>
      <c r="BM568" s="40"/>
      <c r="BN568" s="40"/>
      <c r="BO568" s="40"/>
      <c r="BP568" s="40"/>
      <c r="BQ568"/>
      <c r="BR568"/>
      <c r="BS568"/>
      <c r="BT568" s="40"/>
      <c r="BU568" s="40"/>
      <c r="BV568" s="40"/>
      <c r="BW568"/>
      <c r="BX568"/>
      <c r="BY568"/>
      <c r="BZ568" s="33"/>
      <c r="CA568" s="40"/>
      <c r="CB568" s="40"/>
      <c r="CC568" s="40"/>
      <c r="CD568" s="40"/>
      <c r="CE568" s="40"/>
      <c r="CF568" s="40"/>
      <c r="CG568" s="40"/>
      <c r="CH568" s="40"/>
      <c r="CI568" s="40"/>
      <c r="CJ568"/>
      <c r="CK568"/>
      <c r="CL568"/>
      <c r="CM568" s="40"/>
      <c r="CN568" s="40"/>
      <c r="CO568" s="40"/>
      <c r="CP568"/>
      <c r="CQ568"/>
      <c r="CR568"/>
      <c r="CS568"/>
      <c r="CT568" s="19"/>
      <c r="CU568" s="19"/>
      <c r="CV568" s="19"/>
      <c r="CW568" s="19"/>
      <c r="CX568" s="19"/>
      <c r="CY568" s="19"/>
      <c r="CZ568" s="19"/>
      <c r="DA568" s="19"/>
    </row>
    <row r="569" spans="2:105" s="18" customFormat="1" x14ac:dyDescent="0.35">
      <c r="B569" s="13"/>
      <c r="C569" s="13"/>
      <c r="D569" s="32"/>
      <c r="E569" s="32"/>
      <c r="F569" s="32"/>
      <c r="G569" s="32"/>
      <c r="H569" s="13"/>
      <c r="I569" s="13"/>
      <c r="J569" s="2"/>
      <c r="K569" s="14"/>
      <c r="L569" s="14"/>
      <c r="M569" s="16"/>
      <c r="N569" s="17"/>
      <c r="O569" s="14"/>
      <c r="P569" s="16"/>
      <c r="Q569" s="16"/>
      <c r="R569" s="17"/>
      <c r="U569" s="19"/>
      <c r="V569" s="40"/>
      <c r="W569" s="40"/>
      <c r="X569" s="40"/>
      <c r="Y569" s="40"/>
      <c r="Z569" s="40"/>
      <c r="AA569" s="40"/>
      <c r="AB569" s="40"/>
      <c r="AC569" s="40"/>
      <c r="AD569" s="40"/>
      <c r="AE569"/>
      <c r="AF569" s="101"/>
      <c r="AG569"/>
      <c r="AH569" s="40"/>
      <c r="AI569" s="40"/>
      <c r="AJ569" s="40"/>
      <c r="AK569"/>
      <c r="AL569"/>
      <c r="AM569"/>
      <c r="AN569"/>
      <c r="AO569" s="40"/>
      <c r="AP569" s="40"/>
      <c r="AQ569" s="40"/>
      <c r="AR569" s="40"/>
      <c r="AS569" s="40"/>
      <c r="AT569" s="40"/>
      <c r="AU569" s="40"/>
      <c r="AV569" s="40"/>
      <c r="AW569" s="40"/>
      <c r="AX569"/>
      <c r="AY569" s="98"/>
      <c r="AZ569"/>
      <c r="BA569" s="40"/>
      <c r="BB569" s="40"/>
      <c r="BC569" s="40"/>
      <c r="BD569"/>
      <c r="BE569"/>
      <c r="BF569"/>
      <c r="BG569" s="33"/>
      <c r="BH569" s="40"/>
      <c r="BI569" s="40"/>
      <c r="BJ569" s="40"/>
      <c r="BK569" s="40"/>
      <c r="BL569" s="40"/>
      <c r="BM569" s="40"/>
      <c r="BN569" s="40"/>
      <c r="BO569" s="40"/>
      <c r="BP569" s="40"/>
      <c r="BQ569"/>
      <c r="BR569"/>
      <c r="BS569"/>
      <c r="BT569" s="40"/>
      <c r="BU569" s="40"/>
      <c r="BV569" s="40"/>
      <c r="BW569"/>
      <c r="BX569"/>
      <c r="BY569"/>
      <c r="BZ569" s="33"/>
      <c r="CA569" s="40"/>
      <c r="CB569" s="40"/>
      <c r="CC569" s="40"/>
      <c r="CD569" s="40"/>
      <c r="CE569" s="40"/>
      <c r="CF569" s="40"/>
      <c r="CG569" s="40"/>
      <c r="CH569" s="40"/>
      <c r="CI569" s="40"/>
      <c r="CJ569"/>
      <c r="CK569"/>
      <c r="CL569"/>
      <c r="CM569" s="40"/>
      <c r="CN569" s="40"/>
      <c r="CO569" s="40"/>
      <c r="CP569"/>
      <c r="CQ569"/>
      <c r="CR569"/>
      <c r="CS569"/>
      <c r="CT569" s="19"/>
      <c r="CU569" s="19"/>
      <c r="CV569" s="19"/>
      <c r="CW569" s="19"/>
      <c r="CX569" s="19"/>
      <c r="CY569" s="19"/>
      <c r="CZ569" s="19"/>
      <c r="DA569" s="19"/>
    </row>
    <row r="570" spans="2:105" s="18" customFormat="1" x14ac:dyDescent="0.35">
      <c r="B570" s="13"/>
      <c r="C570" s="13"/>
      <c r="D570" s="32"/>
      <c r="E570" s="32"/>
      <c r="F570" s="32"/>
      <c r="G570" s="32"/>
      <c r="H570" s="13"/>
      <c r="I570" s="13"/>
      <c r="J570" s="2"/>
      <c r="K570" s="14"/>
      <c r="L570" s="14"/>
      <c r="M570" s="16"/>
      <c r="N570" s="17"/>
      <c r="O570" s="14"/>
      <c r="P570" s="16"/>
      <c r="Q570" s="16"/>
      <c r="R570" s="17"/>
      <c r="U570" s="19"/>
      <c r="V570" s="40"/>
      <c r="W570" s="40"/>
      <c r="X570" s="40"/>
      <c r="Y570" s="40"/>
      <c r="Z570" s="40"/>
      <c r="AA570" s="40"/>
      <c r="AB570" s="40"/>
      <c r="AC570" s="40"/>
      <c r="AD570" s="40"/>
      <c r="AE570"/>
      <c r="AF570" s="101"/>
      <c r="AG570"/>
      <c r="AH570" s="40"/>
      <c r="AI570" s="40"/>
      <c r="AJ570" s="40"/>
      <c r="AK570"/>
      <c r="AL570"/>
      <c r="AM570"/>
      <c r="AN570"/>
      <c r="AO570" s="40"/>
      <c r="AP570" s="40"/>
      <c r="AQ570" s="40"/>
      <c r="AR570" s="40"/>
      <c r="AS570" s="40"/>
      <c r="AT570" s="40"/>
      <c r="AU570" s="40"/>
      <c r="AV570" s="40"/>
      <c r="AW570" s="40"/>
      <c r="AX570"/>
      <c r="AY570" s="98"/>
      <c r="AZ570"/>
      <c r="BA570" s="40"/>
      <c r="BB570" s="40"/>
      <c r="BC570" s="40"/>
      <c r="BD570"/>
      <c r="BE570"/>
      <c r="BF570"/>
      <c r="BG570" s="33"/>
      <c r="BH570" s="40"/>
      <c r="BI570" s="40"/>
      <c r="BJ570" s="40"/>
      <c r="BK570" s="40"/>
      <c r="BL570" s="40"/>
      <c r="BM570" s="40"/>
      <c r="BN570" s="40"/>
      <c r="BO570" s="40"/>
      <c r="BP570" s="40"/>
      <c r="BQ570"/>
      <c r="BR570"/>
      <c r="BS570"/>
      <c r="BT570" s="40"/>
      <c r="BU570" s="40"/>
      <c r="BV570" s="40"/>
      <c r="BW570"/>
      <c r="BX570"/>
      <c r="BY570"/>
      <c r="BZ570" s="33"/>
      <c r="CA570" s="40"/>
      <c r="CB570" s="40"/>
      <c r="CC570" s="40"/>
      <c r="CD570" s="40"/>
      <c r="CE570" s="40"/>
      <c r="CF570" s="40"/>
      <c r="CG570" s="40"/>
      <c r="CH570" s="40"/>
      <c r="CI570" s="40"/>
      <c r="CJ570"/>
      <c r="CK570"/>
      <c r="CL570"/>
      <c r="CM570" s="40"/>
      <c r="CN570" s="40"/>
      <c r="CO570" s="40"/>
      <c r="CP570"/>
      <c r="CQ570"/>
      <c r="CR570"/>
      <c r="CS570"/>
      <c r="CT570" s="19"/>
      <c r="CU570" s="19"/>
      <c r="CV570" s="19"/>
      <c r="CW570" s="19"/>
      <c r="CX570" s="19"/>
      <c r="CY570" s="19"/>
      <c r="CZ570" s="19"/>
      <c r="DA570" s="19"/>
    </row>
    <row r="571" spans="2:105" s="18" customFormat="1" x14ac:dyDescent="0.35">
      <c r="B571" s="13"/>
      <c r="C571" s="13"/>
      <c r="D571" s="32"/>
      <c r="E571" s="32"/>
      <c r="F571" s="32"/>
      <c r="G571" s="32"/>
      <c r="H571" s="13"/>
      <c r="I571" s="13"/>
      <c r="J571" s="2"/>
      <c r="K571" s="14"/>
      <c r="L571" s="14"/>
      <c r="M571" s="16"/>
      <c r="N571" s="17"/>
      <c r="O571" s="14"/>
      <c r="P571" s="16"/>
      <c r="Q571" s="16"/>
      <c r="R571" s="17"/>
      <c r="U571" s="19"/>
      <c r="V571" s="40"/>
      <c r="W571" s="40"/>
      <c r="X571" s="40"/>
      <c r="Y571" s="40"/>
      <c r="Z571" s="40"/>
      <c r="AA571" s="40"/>
      <c r="AB571" s="40"/>
      <c r="AC571" s="40"/>
      <c r="AD571" s="40"/>
      <c r="AE571"/>
      <c r="AF571" s="101"/>
      <c r="AG571"/>
      <c r="AH571" s="40"/>
      <c r="AI571" s="40"/>
      <c r="AJ571" s="40"/>
      <c r="AK571"/>
      <c r="AL571"/>
      <c r="AM571"/>
      <c r="AN571"/>
      <c r="AO571" s="40"/>
      <c r="AP571" s="40"/>
      <c r="AQ571" s="40"/>
      <c r="AR571" s="40"/>
      <c r="AS571" s="40"/>
      <c r="AT571" s="40"/>
      <c r="AU571" s="40"/>
      <c r="AV571" s="40"/>
      <c r="AW571" s="40"/>
      <c r="AX571"/>
      <c r="AY571" s="98"/>
      <c r="AZ571"/>
      <c r="BA571" s="40"/>
      <c r="BB571" s="40"/>
      <c r="BC571" s="40"/>
      <c r="BD571"/>
      <c r="BE571"/>
      <c r="BF571"/>
      <c r="BG571" s="33"/>
      <c r="BH571" s="40"/>
      <c r="BI571" s="40"/>
      <c r="BJ571" s="40"/>
      <c r="BK571" s="40"/>
      <c r="BL571" s="40"/>
      <c r="BM571" s="40"/>
      <c r="BN571" s="40"/>
      <c r="BO571" s="40"/>
      <c r="BP571" s="40"/>
      <c r="BQ571"/>
      <c r="BR571"/>
      <c r="BS571"/>
      <c r="BT571" s="40"/>
      <c r="BU571" s="40"/>
      <c r="BV571" s="40"/>
      <c r="BW571"/>
      <c r="BX571"/>
      <c r="BY571"/>
      <c r="BZ571" s="33"/>
      <c r="CA571" s="40"/>
      <c r="CB571" s="40"/>
      <c r="CC571" s="40"/>
      <c r="CD571" s="40"/>
      <c r="CE571" s="40"/>
      <c r="CF571" s="40"/>
      <c r="CG571" s="40"/>
      <c r="CH571" s="40"/>
      <c r="CI571" s="40"/>
      <c r="CJ571"/>
      <c r="CK571"/>
      <c r="CL571"/>
      <c r="CM571" s="40"/>
      <c r="CN571" s="40"/>
      <c r="CO571" s="40"/>
      <c r="CP571"/>
      <c r="CQ571"/>
      <c r="CR571"/>
      <c r="CS571"/>
      <c r="CT571" s="19"/>
      <c r="CU571" s="19"/>
      <c r="CV571" s="19"/>
      <c r="CW571" s="19"/>
      <c r="CX571" s="19"/>
      <c r="CY571" s="19"/>
      <c r="CZ571" s="19"/>
      <c r="DA571" s="19"/>
    </row>
    <row r="572" spans="2:105" s="18" customFormat="1" x14ac:dyDescent="0.35">
      <c r="B572" s="13"/>
      <c r="C572" s="13"/>
      <c r="D572" s="32"/>
      <c r="E572" s="32"/>
      <c r="F572" s="32"/>
      <c r="G572" s="32"/>
      <c r="H572" s="13"/>
      <c r="I572" s="13"/>
      <c r="J572" s="2"/>
      <c r="K572" s="14"/>
      <c r="L572" s="14"/>
      <c r="M572" s="16"/>
      <c r="N572" s="17"/>
      <c r="O572" s="14"/>
      <c r="P572" s="16"/>
      <c r="Q572" s="16"/>
      <c r="R572" s="17"/>
      <c r="U572" s="19"/>
      <c r="V572" s="40"/>
      <c r="W572" s="40"/>
      <c r="X572" s="40"/>
      <c r="Y572" s="40"/>
      <c r="Z572" s="40"/>
      <c r="AA572" s="40"/>
      <c r="AB572" s="40"/>
      <c r="AC572" s="40"/>
      <c r="AD572" s="40"/>
      <c r="AE572"/>
      <c r="AF572" s="101"/>
      <c r="AG572"/>
      <c r="AH572" s="40"/>
      <c r="AI572" s="40"/>
      <c r="AJ572" s="40"/>
      <c r="AK572"/>
      <c r="AL572"/>
      <c r="AM572"/>
      <c r="AN572"/>
      <c r="AO572" s="40"/>
      <c r="AP572" s="40"/>
      <c r="AQ572" s="40"/>
      <c r="AR572" s="40"/>
      <c r="AS572" s="40"/>
      <c r="AT572" s="40"/>
      <c r="AU572" s="40"/>
      <c r="AV572" s="40"/>
      <c r="AW572" s="40"/>
      <c r="AX572"/>
      <c r="AY572" s="98"/>
      <c r="AZ572"/>
      <c r="BA572" s="40"/>
      <c r="BB572" s="40"/>
      <c r="BC572" s="40"/>
      <c r="BD572"/>
      <c r="BE572"/>
      <c r="BF572"/>
      <c r="BG572" s="33"/>
      <c r="BH572" s="40"/>
      <c r="BI572" s="40"/>
      <c r="BJ572" s="40"/>
      <c r="BK572" s="40"/>
      <c r="BL572" s="40"/>
      <c r="BM572" s="40"/>
      <c r="BN572" s="40"/>
      <c r="BO572" s="40"/>
      <c r="BP572" s="40"/>
      <c r="BQ572"/>
      <c r="BR572"/>
      <c r="BS572"/>
      <c r="BT572" s="40"/>
      <c r="BU572" s="40"/>
      <c r="BV572" s="40"/>
      <c r="BW572"/>
      <c r="BX572"/>
      <c r="BY572"/>
      <c r="BZ572" s="33"/>
      <c r="CA572" s="40"/>
      <c r="CB572" s="40"/>
      <c r="CC572" s="40"/>
      <c r="CD572" s="40"/>
      <c r="CE572" s="40"/>
      <c r="CF572" s="40"/>
      <c r="CG572" s="40"/>
      <c r="CH572" s="40"/>
      <c r="CI572" s="40"/>
      <c r="CJ572"/>
      <c r="CK572"/>
      <c r="CL572"/>
      <c r="CM572" s="40"/>
      <c r="CN572" s="40"/>
      <c r="CO572" s="40"/>
      <c r="CP572"/>
      <c r="CQ572"/>
      <c r="CR572"/>
      <c r="CS572"/>
      <c r="CT572" s="19"/>
      <c r="CU572" s="19"/>
      <c r="CV572" s="19"/>
      <c r="CW572" s="19"/>
      <c r="CX572" s="19"/>
      <c r="CY572" s="19"/>
      <c r="CZ572" s="19"/>
      <c r="DA572" s="19"/>
    </row>
    <row r="573" spans="2:105" s="18" customFormat="1" x14ac:dyDescent="0.35">
      <c r="B573" s="13"/>
      <c r="C573" s="13"/>
      <c r="D573" s="32"/>
      <c r="E573" s="32"/>
      <c r="F573" s="32"/>
      <c r="G573" s="32"/>
      <c r="H573" s="13"/>
      <c r="I573" s="13"/>
      <c r="J573" s="2"/>
      <c r="K573" s="14"/>
      <c r="L573" s="14"/>
      <c r="M573" s="16"/>
      <c r="N573" s="17"/>
      <c r="O573" s="14"/>
      <c r="P573" s="16"/>
      <c r="Q573" s="16"/>
      <c r="R573" s="17"/>
      <c r="U573" s="19"/>
      <c r="V573" s="40"/>
      <c r="W573" s="40"/>
      <c r="X573" s="40"/>
      <c r="Y573" s="40"/>
      <c r="Z573" s="40"/>
      <c r="AA573" s="40"/>
      <c r="AB573" s="40"/>
      <c r="AC573" s="40"/>
      <c r="AD573" s="40"/>
      <c r="AE573"/>
      <c r="AF573" s="101"/>
      <c r="AG573"/>
      <c r="AH573" s="40"/>
      <c r="AI573" s="40"/>
      <c r="AJ573" s="40"/>
      <c r="AK573"/>
      <c r="AL573"/>
      <c r="AM573"/>
      <c r="AN573"/>
      <c r="AO573" s="40"/>
      <c r="AP573" s="40"/>
      <c r="AQ573" s="40"/>
      <c r="AR573" s="40"/>
      <c r="AS573" s="40"/>
      <c r="AT573" s="40"/>
      <c r="AU573" s="40"/>
      <c r="AV573" s="40"/>
      <c r="AW573" s="40"/>
      <c r="AX573"/>
      <c r="AY573" s="98"/>
      <c r="AZ573"/>
      <c r="BA573" s="40"/>
      <c r="BB573" s="40"/>
      <c r="BC573" s="40"/>
      <c r="BD573"/>
      <c r="BE573"/>
      <c r="BF573"/>
      <c r="BG573" s="33"/>
      <c r="BH573" s="40"/>
      <c r="BI573" s="40"/>
      <c r="BJ573" s="40"/>
      <c r="BK573" s="40"/>
      <c r="BL573" s="40"/>
      <c r="BM573" s="40"/>
      <c r="BN573" s="40"/>
      <c r="BO573" s="40"/>
      <c r="BP573" s="40"/>
      <c r="BQ573"/>
      <c r="BR573"/>
      <c r="BS573"/>
      <c r="BT573" s="40"/>
      <c r="BU573" s="40"/>
      <c r="BV573" s="40"/>
      <c r="BW573"/>
      <c r="BX573"/>
      <c r="BY573"/>
      <c r="BZ573" s="33"/>
      <c r="CA573" s="40"/>
      <c r="CB573" s="40"/>
      <c r="CC573" s="40"/>
      <c r="CD573" s="40"/>
      <c r="CE573" s="40"/>
      <c r="CF573" s="40"/>
      <c r="CG573" s="40"/>
      <c r="CH573" s="40"/>
      <c r="CI573" s="40"/>
      <c r="CJ573"/>
      <c r="CK573"/>
      <c r="CL573"/>
      <c r="CM573" s="40"/>
      <c r="CN573" s="40"/>
      <c r="CO573" s="40"/>
      <c r="CP573"/>
      <c r="CQ573"/>
      <c r="CR573"/>
      <c r="CS573"/>
      <c r="CT573" s="19"/>
      <c r="CU573" s="19"/>
      <c r="CV573" s="19"/>
      <c r="CW573" s="19"/>
      <c r="CX573" s="19"/>
      <c r="CY573" s="19"/>
      <c r="CZ573" s="19"/>
      <c r="DA573" s="19"/>
    </row>
    <row r="574" spans="2:105" s="18" customFormat="1" x14ac:dyDescent="0.35">
      <c r="B574" s="13"/>
      <c r="C574" s="13"/>
      <c r="D574" s="32"/>
      <c r="E574" s="32"/>
      <c r="F574" s="32"/>
      <c r="G574" s="32"/>
      <c r="H574" s="13"/>
      <c r="I574" s="13"/>
      <c r="J574" s="2"/>
      <c r="K574" s="14"/>
      <c r="L574" s="14"/>
      <c r="M574" s="16"/>
      <c r="N574" s="17"/>
      <c r="O574" s="14"/>
      <c r="P574" s="16"/>
      <c r="Q574" s="16"/>
      <c r="R574" s="17"/>
      <c r="U574" s="19"/>
      <c r="V574" s="40"/>
      <c r="W574" s="40"/>
      <c r="X574" s="40"/>
      <c r="Y574" s="40"/>
      <c r="Z574" s="40"/>
      <c r="AA574" s="40"/>
      <c r="AB574" s="40"/>
      <c r="AC574" s="40"/>
      <c r="AD574" s="40"/>
      <c r="AE574"/>
      <c r="AF574" s="101"/>
      <c r="AG574"/>
      <c r="AH574" s="40"/>
      <c r="AI574" s="40"/>
      <c r="AJ574" s="40"/>
      <c r="AK574"/>
      <c r="AL574"/>
      <c r="AM574"/>
      <c r="AN574"/>
      <c r="AO574" s="40"/>
      <c r="AP574" s="40"/>
      <c r="AQ574" s="40"/>
      <c r="AR574" s="40"/>
      <c r="AS574" s="40"/>
      <c r="AT574" s="40"/>
      <c r="AU574" s="40"/>
      <c r="AV574" s="40"/>
      <c r="AW574" s="40"/>
      <c r="AX574"/>
      <c r="AY574" s="98"/>
      <c r="AZ574"/>
      <c r="BA574" s="40"/>
      <c r="BB574" s="40"/>
      <c r="BC574" s="40"/>
      <c r="BD574"/>
      <c r="BE574"/>
      <c r="BF574"/>
      <c r="BG574" s="33"/>
      <c r="BH574" s="40"/>
      <c r="BI574" s="40"/>
      <c r="BJ574" s="40"/>
      <c r="BK574" s="40"/>
      <c r="BL574" s="40"/>
      <c r="BM574" s="40"/>
      <c r="BN574" s="40"/>
      <c r="BO574" s="40"/>
      <c r="BP574" s="40"/>
      <c r="BQ574"/>
      <c r="BR574"/>
      <c r="BS574"/>
      <c r="BT574" s="40"/>
      <c r="BU574" s="40"/>
      <c r="BV574" s="40"/>
      <c r="BW574"/>
      <c r="BX574"/>
      <c r="BY574"/>
      <c r="BZ574" s="33"/>
      <c r="CA574" s="40"/>
      <c r="CB574" s="40"/>
      <c r="CC574" s="40"/>
      <c r="CD574" s="40"/>
      <c r="CE574" s="40"/>
      <c r="CF574" s="40"/>
      <c r="CG574" s="40"/>
      <c r="CH574" s="40"/>
      <c r="CI574" s="40"/>
      <c r="CJ574"/>
      <c r="CK574"/>
      <c r="CL574"/>
      <c r="CM574" s="40"/>
      <c r="CN574" s="40"/>
      <c r="CO574" s="40"/>
      <c r="CP574"/>
      <c r="CQ574"/>
      <c r="CR574"/>
      <c r="CS574"/>
      <c r="CT574" s="19"/>
      <c r="CU574" s="19"/>
      <c r="CV574" s="19"/>
      <c r="CW574" s="19"/>
      <c r="CX574" s="19"/>
      <c r="CY574" s="19"/>
      <c r="CZ574" s="19"/>
      <c r="DA574" s="19"/>
    </row>
    <row r="575" spans="2:105" s="18" customFormat="1" x14ac:dyDescent="0.35">
      <c r="B575" s="13"/>
      <c r="C575" s="13"/>
      <c r="D575" s="32"/>
      <c r="E575" s="32"/>
      <c r="F575" s="32"/>
      <c r="G575" s="32"/>
      <c r="H575" s="13"/>
      <c r="I575" s="13"/>
      <c r="J575" s="2"/>
      <c r="K575" s="14"/>
      <c r="L575" s="14"/>
      <c r="M575" s="16"/>
      <c r="N575" s="17"/>
      <c r="O575" s="14"/>
      <c r="P575" s="16"/>
      <c r="Q575" s="16"/>
      <c r="R575" s="17"/>
      <c r="U575" s="19"/>
      <c r="V575" s="40"/>
      <c r="W575" s="40"/>
      <c r="X575" s="40"/>
      <c r="Y575" s="40"/>
      <c r="Z575" s="40"/>
      <c r="AA575" s="40"/>
      <c r="AB575" s="40"/>
      <c r="AC575" s="40"/>
      <c r="AD575" s="40"/>
      <c r="AE575"/>
      <c r="AF575" s="101"/>
      <c r="AG575"/>
      <c r="AH575" s="40"/>
      <c r="AI575" s="40"/>
      <c r="AJ575" s="40"/>
      <c r="AK575"/>
      <c r="AL575"/>
      <c r="AM575"/>
      <c r="AN575"/>
      <c r="AO575" s="40"/>
      <c r="AP575" s="40"/>
      <c r="AQ575" s="40"/>
      <c r="AR575" s="40"/>
      <c r="AS575" s="40"/>
      <c r="AT575" s="40"/>
      <c r="AU575" s="40"/>
      <c r="AV575" s="40"/>
      <c r="AW575" s="40"/>
      <c r="AX575"/>
      <c r="AY575" s="98"/>
      <c r="AZ575"/>
      <c r="BA575" s="40"/>
      <c r="BB575" s="40"/>
      <c r="BC575" s="40"/>
      <c r="BD575"/>
      <c r="BE575"/>
      <c r="BF575"/>
      <c r="BG575" s="33"/>
      <c r="BH575" s="40"/>
      <c r="BI575" s="40"/>
      <c r="BJ575" s="40"/>
      <c r="BK575" s="40"/>
      <c r="BL575" s="40"/>
      <c r="BM575" s="40"/>
      <c r="BN575" s="40"/>
      <c r="BO575" s="40"/>
      <c r="BP575" s="40"/>
      <c r="BQ575"/>
      <c r="BR575"/>
      <c r="BS575"/>
      <c r="BT575" s="40"/>
      <c r="BU575" s="40"/>
      <c r="BV575" s="40"/>
      <c r="BW575"/>
      <c r="BX575"/>
      <c r="BY575"/>
      <c r="BZ575" s="33"/>
      <c r="CA575" s="40"/>
      <c r="CB575" s="40"/>
      <c r="CC575" s="40"/>
      <c r="CD575" s="40"/>
      <c r="CE575" s="40"/>
      <c r="CF575" s="40"/>
      <c r="CG575" s="40"/>
      <c r="CH575" s="40"/>
      <c r="CI575" s="40"/>
      <c r="CJ575"/>
      <c r="CK575"/>
      <c r="CL575"/>
      <c r="CM575" s="40"/>
      <c r="CN575" s="40"/>
      <c r="CO575" s="40"/>
      <c r="CP575"/>
      <c r="CQ575"/>
      <c r="CR575"/>
      <c r="CS575"/>
      <c r="CT575" s="19"/>
      <c r="CU575" s="19"/>
      <c r="CV575" s="19"/>
      <c r="CW575" s="19"/>
      <c r="CX575" s="19"/>
      <c r="CY575" s="19"/>
      <c r="CZ575" s="19"/>
      <c r="DA575" s="19"/>
    </row>
    <row r="576" spans="2:105" s="18" customFormat="1" x14ac:dyDescent="0.35">
      <c r="B576" s="13"/>
      <c r="C576" s="13"/>
      <c r="D576" s="32"/>
      <c r="E576" s="32"/>
      <c r="F576" s="32"/>
      <c r="G576" s="32"/>
      <c r="H576" s="13"/>
      <c r="I576" s="13"/>
      <c r="J576" s="2"/>
      <c r="K576" s="14"/>
      <c r="L576" s="14"/>
      <c r="M576" s="16"/>
      <c r="N576" s="17"/>
      <c r="O576" s="14"/>
      <c r="P576" s="16"/>
      <c r="Q576" s="16"/>
      <c r="R576" s="17"/>
      <c r="U576" s="19"/>
      <c r="V576" s="40"/>
      <c r="W576" s="40"/>
      <c r="X576" s="40"/>
      <c r="Y576" s="40"/>
      <c r="Z576" s="40"/>
      <c r="AA576" s="40"/>
      <c r="AB576" s="40"/>
      <c r="AC576" s="40"/>
      <c r="AD576" s="40"/>
      <c r="AE576"/>
      <c r="AF576" s="101"/>
      <c r="AG576"/>
      <c r="AH576" s="40"/>
      <c r="AI576" s="40"/>
      <c r="AJ576" s="40"/>
      <c r="AK576"/>
      <c r="AL576"/>
      <c r="AM576"/>
      <c r="AN576"/>
      <c r="AO576" s="40"/>
      <c r="AP576" s="40"/>
      <c r="AQ576" s="40"/>
      <c r="AR576" s="40"/>
      <c r="AS576" s="40"/>
      <c r="AT576" s="40"/>
      <c r="AU576" s="40"/>
      <c r="AV576" s="40"/>
      <c r="AW576" s="40"/>
      <c r="AX576"/>
      <c r="AY576" s="98"/>
      <c r="AZ576"/>
      <c r="BA576" s="40"/>
      <c r="BB576" s="40"/>
      <c r="BC576" s="40"/>
      <c r="BD576"/>
      <c r="BE576"/>
      <c r="BF576"/>
      <c r="BG576" s="33"/>
      <c r="BH576" s="40"/>
      <c r="BI576" s="40"/>
      <c r="BJ576" s="40"/>
      <c r="BK576" s="40"/>
      <c r="BL576" s="40"/>
      <c r="BM576" s="40"/>
      <c r="BN576" s="40"/>
      <c r="BO576" s="40"/>
      <c r="BP576" s="40"/>
      <c r="BQ576"/>
      <c r="BR576"/>
      <c r="BS576"/>
      <c r="BT576" s="40"/>
      <c r="BU576" s="40"/>
      <c r="BV576" s="40"/>
      <c r="BW576"/>
      <c r="BX576"/>
      <c r="BY576"/>
      <c r="BZ576" s="33"/>
      <c r="CA576" s="40"/>
      <c r="CB576" s="40"/>
      <c r="CC576" s="40"/>
      <c r="CD576" s="40"/>
      <c r="CE576" s="40"/>
      <c r="CF576" s="40"/>
      <c r="CG576" s="40"/>
      <c r="CH576" s="40"/>
      <c r="CI576" s="40"/>
      <c r="CJ576"/>
      <c r="CK576"/>
      <c r="CL576"/>
      <c r="CM576" s="40"/>
      <c r="CN576" s="40"/>
      <c r="CO576" s="40"/>
      <c r="CP576"/>
      <c r="CQ576"/>
      <c r="CR576"/>
      <c r="CS576"/>
      <c r="CT576" s="19"/>
      <c r="CU576" s="19"/>
      <c r="CV576" s="19"/>
      <c r="CW576" s="19"/>
      <c r="CX576" s="19"/>
      <c r="CY576" s="19"/>
      <c r="CZ576" s="19"/>
      <c r="DA576" s="19"/>
    </row>
    <row r="577" spans="2:105" s="18" customFormat="1" x14ac:dyDescent="0.35">
      <c r="B577" s="13"/>
      <c r="C577" s="13"/>
      <c r="D577" s="32"/>
      <c r="E577" s="32"/>
      <c r="F577" s="32"/>
      <c r="G577" s="32"/>
      <c r="H577" s="13"/>
      <c r="I577" s="13"/>
      <c r="J577" s="2"/>
      <c r="K577" s="14"/>
      <c r="L577" s="14"/>
      <c r="M577" s="16"/>
      <c r="N577" s="17"/>
      <c r="O577" s="14"/>
      <c r="P577" s="16"/>
      <c r="Q577" s="16"/>
      <c r="R577" s="17"/>
      <c r="U577" s="19"/>
      <c r="V577" s="40"/>
      <c r="W577" s="40"/>
      <c r="X577" s="40"/>
      <c r="Y577" s="40"/>
      <c r="Z577" s="40"/>
      <c r="AA577" s="40"/>
      <c r="AB577" s="40"/>
      <c r="AC577" s="40"/>
      <c r="AD577" s="40"/>
      <c r="AE577"/>
      <c r="AF577" s="101"/>
      <c r="AG577"/>
      <c r="AH577" s="40"/>
      <c r="AI577" s="40"/>
      <c r="AJ577" s="40"/>
      <c r="AK577"/>
      <c r="AL577"/>
      <c r="AM577"/>
      <c r="AN577"/>
      <c r="AO577" s="40"/>
      <c r="AP577" s="40"/>
      <c r="AQ577" s="40"/>
      <c r="AR577" s="40"/>
      <c r="AS577" s="40"/>
      <c r="AT577" s="40"/>
      <c r="AU577" s="40"/>
      <c r="AV577" s="40"/>
      <c r="AW577" s="40"/>
      <c r="AX577"/>
      <c r="AY577" s="98"/>
      <c r="AZ577"/>
      <c r="BA577" s="40"/>
      <c r="BB577" s="40"/>
      <c r="BC577" s="40"/>
      <c r="BD577"/>
      <c r="BE577"/>
      <c r="BF577"/>
      <c r="BG577" s="33"/>
      <c r="BH577" s="40"/>
      <c r="BI577" s="40"/>
      <c r="BJ577" s="40"/>
      <c r="BK577" s="40"/>
      <c r="BL577" s="40"/>
      <c r="BM577" s="40"/>
      <c r="BN577" s="40"/>
      <c r="BO577" s="40"/>
      <c r="BP577" s="40"/>
      <c r="BQ577"/>
      <c r="BR577"/>
      <c r="BS577"/>
      <c r="BT577" s="40"/>
      <c r="BU577" s="40"/>
      <c r="BV577" s="40"/>
      <c r="BW577"/>
      <c r="BX577"/>
      <c r="BY577"/>
      <c r="BZ577" s="33"/>
      <c r="CA577" s="40"/>
      <c r="CB577" s="40"/>
      <c r="CC577" s="40"/>
      <c r="CD577" s="40"/>
      <c r="CE577" s="40"/>
      <c r="CF577" s="40"/>
      <c r="CG577" s="40"/>
      <c r="CH577" s="40"/>
      <c r="CI577" s="40"/>
      <c r="CJ577"/>
      <c r="CK577"/>
      <c r="CL577"/>
      <c r="CM577" s="40"/>
      <c r="CN577" s="40"/>
      <c r="CO577" s="40"/>
      <c r="CP577"/>
      <c r="CQ577"/>
      <c r="CR577"/>
      <c r="CS577"/>
      <c r="CT577" s="19"/>
      <c r="CU577" s="19"/>
      <c r="CV577" s="19"/>
      <c r="CW577" s="19"/>
      <c r="CX577" s="19"/>
      <c r="CY577" s="19"/>
      <c r="CZ577" s="19"/>
      <c r="DA577" s="19"/>
    </row>
    <row r="578" spans="2:105" s="18" customFormat="1" x14ac:dyDescent="0.35">
      <c r="B578" s="13"/>
      <c r="C578" s="13"/>
      <c r="D578" s="32"/>
      <c r="E578" s="32"/>
      <c r="F578" s="32"/>
      <c r="G578" s="32"/>
      <c r="H578" s="13"/>
      <c r="I578" s="13"/>
      <c r="J578" s="2"/>
      <c r="K578" s="14"/>
      <c r="L578" s="14"/>
      <c r="M578" s="16"/>
      <c r="N578" s="17"/>
      <c r="O578" s="14"/>
      <c r="P578" s="16"/>
      <c r="Q578" s="16"/>
      <c r="R578" s="17"/>
      <c r="U578" s="19"/>
      <c r="V578" s="40"/>
      <c r="W578" s="40"/>
      <c r="X578" s="40"/>
      <c r="Y578" s="40"/>
      <c r="Z578" s="40"/>
      <c r="AA578" s="40"/>
      <c r="AB578" s="40"/>
      <c r="AC578" s="40"/>
      <c r="AD578" s="40"/>
      <c r="AE578"/>
      <c r="AF578" s="101"/>
      <c r="AG578"/>
      <c r="AH578" s="40"/>
      <c r="AI578" s="40"/>
      <c r="AJ578" s="40"/>
      <c r="AK578"/>
      <c r="AL578"/>
      <c r="AM578"/>
      <c r="AN578"/>
      <c r="AO578" s="40"/>
      <c r="AP578" s="40"/>
      <c r="AQ578" s="40"/>
      <c r="AR578" s="40"/>
      <c r="AS578" s="40"/>
      <c r="AT578" s="40"/>
      <c r="AU578" s="40"/>
      <c r="AV578" s="40"/>
      <c r="AW578" s="40"/>
      <c r="AX578"/>
      <c r="AY578" s="98"/>
      <c r="AZ578"/>
      <c r="BA578" s="40"/>
      <c r="BB578" s="40"/>
      <c r="BC578" s="40"/>
      <c r="BD578"/>
      <c r="BE578"/>
      <c r="BF578"/>
      <c r="BG578" s="33"/>
      <c r="BH578" s="40"/>
      <c r="BI578" s="40"/>
      <c r="BJ578" s="40"/>
      <c r="BK578" s="40"/>
      <c r="BL578" s="40"/>
      <c r="BM578" s="40"/>
      <c r="BN578" s="40"/>
      <c r="BO578" s="40"/>
      <c r="BP578" s="40"/>
      <c r="BQ578"/>
      <c r="BR578"/>
      <c r="BS578"/>
      <c r="BT578" s="40"/>
      <c r="BU578" s="40"/>
      <c r="BV578" s="40"/>
      <c r="BW578"/>
      <c r="BX578"/>
      <c r="BY578"/>
      <c r="BZ578" s="33"/>
      <c r="CA578" s="40"/>
      <c r="CB578" s="40"/>
      <c r="CC578" s="40"/>
      <c r="CD578" s="40"/>
      <c r="CE578" s="40"/>
      <c r="CF578" s="40"/>
      <c r="CG578" s="40"/>
      <c r="CH578" s="40"/>
      <c r="CI578" s="40"/>
      <c r="CJ578"/>
      <c r="CK578"/>
      <c r="CL578"/>
      <c r="CM578" s="40"/>
      <c r="CN578" s="40"/>
      <c r="CO578" s="40"/>
      <c r="CP578"/>
      <c r="CQ578"/>
      <c r="CR578"/>
      <c r="CS578"/>
      <c r="CT578" s="19"/>
      <c r="CU578" s="19"/>
      <c r="CV578" s="19"/>
      <c r="CW578" s="19"/>
      <c r="CX578" s="19"/>
      <c r="CY578" s="19"/>
      <c r="CZ578" s="19"/>
      <c r="DA578" s="19"/>
    </row>
    <row r="579" spans="2:105" s="18" customFormat="1" x14ac:dyDescent="0.35">
      <c r="B579" s="13"/>
      <c r="C579" s="13"/>
      <c r="D579" s="32"/>
      <c r="E579" s="32"/>
      <c r="F579" s="32"/>
      <c r="G579" s="32"/>
      <c r="H579" s="13"/>
      <c r="I579" s="13"/>
      <c r="J579" s="2"/>
      <c r="K579" s="14"/>
      <c r="L579" s="14"/>
      <c r="M579" s="16"/>
      <c r="N579" s="17"/>
      <c r="O579" s="14"/>
      <c r="P579" s="16"/>
      <c r="Q579" s="16"/>
      <c r="R579" s="17"/>
      <c r="U579" s="19"/>
      <c r="V579" s="40"/>
      <c r="W579" s="40"/>
      <c r="X579" s="40"/>
      <c r="Y579" s="40"/>
      <c r="Z579" s="40"/>
      <c r="AA579" s="40"/>
      <c r="AB579" s="40"/>
      <c r="AC579" s="40"/>
      <c r="AD579" s="40"/>
      <c r="AE579"/>
      <c r="AF579" s="101"/>
      <c r="AG579"/>
      <c r="AH579" s="40"/>
      <c r="AI579" s="40"/>
      <c r="AJ579" s="40"/>
      <c r="AK579"/>
      <c r="AL579"/>
      <c r="AM579"/>
      <c r="AN579"/>
      <c r="AO579" s="40"/>
      <c r="AP579" s="40"/>
      <c r="AQ579" s="40"/>
      <c r="AR579" s="40"/>
      <c r="AS579" s="40"/>
      <c r="AT579" s="40"/>
      <c r="AU579" s="40"/>
      <c r="AV579" s="40"/>
      <c r="AW579" s="40"/>
      <c r="AX579"/>
      <c r="AY579" s="98"/>
      <c r="AZ579"/>
      <c r="BA579" s="40"/>
      <c r="BB579" s="40"/>
      <c r="BC579" s="40"/>
      <c r="BD579"/>
      <c r="BE579"/>
      <c r="BF579"/>
      <c r="BG579" s="33"/>
      <c r="BH579" s="40"/>
      <c r="BI579" s="40"/>
      <c r="BJ579" s="40"/>
      <c r="BK579" s="40"/>
      <c r="BL579" s="40"/>
      <c r="BM579" s="40"/>
      <c r="BN579" s="40"/>
      <c r="BO579" s="40"/>
      <c r="BP579" s="40"/>
      <c r="BQ579"/>
      <c r="BR579"/>
      <c r="BS579"/>
      <c r="BT579" s="40"/>
      <c r="BU579" s="40"/>
      <c r="BV579" s="40"/>
      <c r="BW579"/>
      <c r="BX579"/>
      <c r="BY579"/>
      <c r="BZ579" s="33"/>
      <c r="CA579" s="40"/>
      <c r="CB579" s="40"/>
      <c r="CC579" s="40"/>
      <c r="CD579" s="40"/>
      <c r="CE579" s="40"/>
      <c r="CF579" s="40"/>
      <c r="CG579" s="40"/>
      <c r="CH579" s="40"/>
      <c r="CI579" s="40"/>
      <c r="CJ579"/>
      <c r="CK579"/>
      <c r="CL579"/>
      <c r="CM579" s="40"/>
      <c r="CN579" s="40"/>
      <c r="CO579" s="40"/>
      <c r="CP579"/>
      <c r="CQ579"/>
      <c r="CR579"/>
      <c r="CS579"/>
      <c r="CT579" s="19"/>
      <c r="CU579" s="19"/>
      <c r="CV579" s="19"/>
      <c r="CW579" s="19"/>
      <c r="CX579" s="19"/>
      <c r="CY579" s="19"/>
      <c r="CZ579" s="19"/>
      <c r="DA579" s="19"/>
    </row>
    <row r="580" spans="2:105" s="18" customFormat="1" x14ac:dyDescent="0.35">
      <c r="B580" s="13"/>
      <c r="C580" s="13"/>
      <c r="D580" s="32"/>
      <c r="E580" s="32"/>
      <c r="F580" s="32"/>
      <c r="G580" s="32"/>
      <c r="H580" s="13"/>
      <c r="I580" s="13"/>
      <c r="J580" s="2"/>
      <c r="K580" s="14"/>
      <c r="L580" s="14"/>
      <c r="M580" s="16"/>
      <c r="N580" s="17"/>
      <c r="O580" s="14"/>
      <c r="P580" s="16"/>
      <c r="Q580" s="16"/>
      <c r="R580" s="17"/>
      <c r="U580" s="19"/>
      <c r="V580" s="40"/>
      <c r="W580" s="40"/>
      <c r="X580" s="40"/>
      <c r="Y580" s="40"/>
      <c r="Z580" s="40"/>
      <c r="AA580" s="40"/>
      <c r="AB580" s="40"/>
      <c r="AC580" s="40"/>
      <c r="AD580" s="40"/>
      <c r="AE580"/>
      <c r="AF580" s="101"/>
      <c r="AG580"/>
      <c r="AH580" s="40"/>
      <c r="AI580" s="40"/>
      <c r="AJ580" s="40"/>
      <c r="AK580"/>
      <c r="AL580"/>
      <c r="AM580"/>
      <c r="AN580"/>
      <c r="AO580" s="40"/>
      <c r="AP580" s="40"/>
      <c r="AQ580" s="40"/>
      <c r="AR580" s="40"/>
      <c r="AS580" s="40"/>
      <c r="AT580" s="40"/>
      <c r="AU580" s="40"/>
      <c r="AV580" s="40"/>
      <c r="AW580" s="40"/>
      <c r="AX580"/>
      <c r="AY580" s="98"/>
      <c r="AZ580"/>
      <c r="BA580" s="40"/>
      <c r="BB580" s="40"/>
      <c r="BC580" s="40"/>
      <c r="BD580"/>
      <c r="BE580"/>
      <c r="BF580"/>
      <c r="BG580" s="33"/>
      <c r="BH580" s="40"/>
      <c r="BI580" s="40"/>
      <c r="BJ580" s="40"/>
      <c r="BK580" s="40"/>
      <c r="BL580" s="40"/>
      <c r="BM580" s="40"/>
      <c r="BN580" s="40"/>
      <c r="BO580" s="40"/>
      <c r="BP580" s="40"/>
      <c r="BQ580"/>
      <c r="BR580"/>
      <c r="BS580"/>
      <c r="BT580" s="40"/>
      <c r="BU580" s="40"/>
      <c r="BV580" s="40"/>
      <c r="BW580"/>
      <c r="BX580"/>
      <c r="BY580"/>
      <c r="BZ580" s="33"/>
      <c r="CA580" s="40"/>
      <c r="CB580" s="40"/>
      <c r="CC580" s="40"/>
      <c r="CD580" s="40"/>
      <c r="CE580" s="40"/>
      <c r="CF580" s="40"/>
      <c r="CG580" s="40"/>
      <c r="CH580" s="40"/>
      <c r="CI580" s="40"/>
      <c r="CJ580"/>
      <c r="CK580"/>
      <c r="CL580"/>
      <c r="CM580" s="40"/>
      <c r="CN580" s="40"/>
      <c r="CO580" s="40"/>
      <c r="CP580"/>
      <c r="CQ580"/>
      <c r="CR580"/>
      <c r="CS580"/>
      <c r="CT580" s="19"/>
      <c r="CU580" s="19"/>
      <c r="CV580" s="19"/>
      <c r="CW580" s="19"/>
      <c r="CX580" s="19"/>
      <c r="CY580" s="19"/>
      <c r="CZ580" s="19"/>
      <c r="DA580" s="19"/>
    </row>
    <row r="581" spans="2:105" s="18" customFormat="1" x14ac:dyDescent="0.35">
      <c r="B581" s="13"/>
      <c r="C581" s="13"/>
      <c r="D581" s="32"/>
      <c r="E581" s="32"/>
      <c r="F581" s="32"/>
      <c r="G581" s="32"/>
      <c r="H581" s="13"/>
      <c r="I581" s="13"/>
      <c r="J581" s="2"/>
      <c r="K581" s="14"/>
      <c r="L581" s="14"/>
      <c r="M581" s="16"/>
      <c r="N581" s="17"/>
      <c r="O581" s="14"/>
      <c r="P581" s="16"/>
      <c r="Q581" s="16"/>
      <c r="R581" s="17"/>
      <c r="U581" s="19"/>
      <c r="V581" s="40"/>
      <c r="W581" s="40"/>
      <c r="X581" s="40"/>
      <c r="Y581" s="40"/>
      <c r="Z581" s="40"/>
      <c r="AA581" s="40"/>
      <c r="AB581" s="40"/>
      <c r="AC581" s="40"/>
      <c r="AD581" s="40"/>
      <c r="AE581"/>
      <c r="AF581" s="101"/>
      <c r="AG581"/>
      <c r="AH581" s="40"/>
      <c r="AI581" s="40"/>
      <c r="AJ581" s="40"/>
      <c r="AK581"/>
      <c r="AL581"/>
      <c r="AM581"/>
      <c r="AN581"/>
      <c r="AO581" s="40"/>
      <c r="AP581" s="40"/>
      <c r="AQ581" s="40"/>
      <c r="AR581" s="40"/>
      <c r="AS581" s="40"/>
      <c r="AT581" s="40"/>
      <c r="AU581" s="40"/>
      <c r="AV581" s="40"/>
      <c r="AW581" s="40"/>
      <c r="AX581"/>
      <c r="AY581" s="98"/>
      <c r="AZ581"/>
      <c r="BA581" s="40"/>
      <c r="BB581" s="40"/>
      <c r="BC581" s="40"/>
      <c r="BD581"/>
      <c r="BE581"/>
      <c r="BF581"/>
      <c r="BG581" s="33"/>
      <c r="BH581" s="40"/>
      <c r="BI581" s="40"/>
      <c r="BJ581" s="40"/>
      <c r="BK581" s="40"/>
      <c r="BL581" s="40"/>
      <c r="BM581" s="40"/>
      <c r="BN581" s="40"/>
      <c r="BO581" s="40"/>
      <c r="BP581" s="40"/>
      <c r="BQ581"/>
      <c r="BR581"/>
      <c r="BS581"/>
      <c r="BT581" s="40"/>
      <c r="BU581" s="40"/>
      <c r="BV581" s="40"/>
      <c r="BW581"/>
      <c r="BX581"/>
      <c r="BY581"/>
      <c r="BZ581" s="33"/>
      <c r="CA581" s="40"/>
      <c r="CB581" s="40"/>
      <c r="CC581" s="40"/>
      <c r="CD581" s="40"/>
      <c r="CE581" s="40"/>
      <c r="CF581" s="40"/>
      <c r="CG581" s="40"/>
      <c r="CH581" s="40"/>
      <c r="CI581" s="40"/>
      <c r="CJ581"/>
      <c r="CK581"/>
      <c r="CL581"/>
      <c r="CM581" s="40"/>
      <c r="CN581" s="40"/>
      <c r="CO581" s="40"/>
      <c r="CP581"/>
      <c r="CQ581"/>
      <c r="CR581"/>
      <c r="CS581"/>
      <c r="CT581" s="19"/>
      <c r="CU581" s="19"/>
      <c r="CV581" s="19"/>
      <c r="CW581" s="19"/>
      <c r="CX581" s="19"/>
      <c r="CY581" s="19"/>
      <c r="CZ581" s="19"/>
      <c r="DA581" s="19"/>
    </row>
    <row r="582" spans="2:105" s="18" customFormat="1" x14ac:dyDescent="0.35">
      <c r="B582" s="13"/>
      <c r="C582" s="13"/>
      <c r="D582" s="32"/>
      <c r="E582" s="32"/>
      <c r="F582" s="32"/>
      <c r="G582" s="32"/>
      <c r="H582" s="13"/>
      <c r="I582" s="13"/>
      <c r="J582" s="2"/>
      <c r="K582" s="14"/>
      <c r="L582" s="14"/>
      <c r="M582" s="16"/>
      <c r="N582" s="17"/>
      <c r="O582" s="14"/>
      <c r="P582" s="16"/>
      <c r="Q582" s="16"/>
      <c r="R582" s="17"/>
      <c r="U582" s="19"/>
      <c r="V582" s="40"/>
      <c r="W582" s="40"/>
      <c r="X582" s="40"/>
      <c r="Y582" s="40"/>
      <c r="Z582" s="40"/>
      <c r="AA582" s="40"/>
      <c r="AB582" s="40"/>
      <c r="AC582" s="40"/>
      <c r="AD582" s="40"/>
      <c r="AE582"/>
      <c r="AF582" s="101"/>
      <c r="AG582"/>
      <c r="AH582" s="40"/>
      <c r="AI582" s="40"/>
      <c r="AJ582" s="40"/>
      <c r="AK582"/>
      <c r="AL582"/>
      <c r="AM582"/>
      <c r="AN582"/>
      <c r="AO582" s="40"/>
      <c r="AP582" s="40"/>
      <c r="AQ582" s="40"/>
      <c r="AR582" s="40"/>
      <c r="AS582" s="40"/>
      <c r="AT582" s="40"/>
      <c r="AU582" s="40"/>
      <c r="AV582" s="40"/>
      <c r="AW582" s="40"/>
      <c r="AX582"/>
      <c r="AY582" s="98"/>
      <c r="AZ582"/>
      <c r="BA582" s="40"/>
      <c r="BB582" s="40"/>
      <c r="BC582" s="40"/>
      <c r="BD582"/>
      <c r="BE582"/>
      <c r="BF582"/>
      <c r="BG582" s="33"/>
      <c r="BH582" s="40"/>
      <c r="BI582" s="40"/>
      <c r="BJ582" s="40"/>
      <c r="BK582" s="40"/>
      <c r="BL582" s="40"/>
      <c r="BM582" s="40"/>
      <c r="BN582" s="40"/>
      <c r="BO582" s="40"/>
      <c r="BP582" s="40"/>
      <c r="BQ582"/>
      <c r="BR582"/>
      <c r="BS582"/>
      <c r="BT582" s="40"/>
      <c r="BU582" s="40"/>
      <c r="BV582" s="40"/>
      <c r="BW582"/>
      <c r="BX582"/>
      <c r="BY582"/>
      <c r="BZ582" s="33"/>
      <c r="CA582" s="40"/>
      <c r="CB582" s="40"/>
      <c r="CC582" s="40"/>
      <c r="CD582" s="40"/>
      <c r="CE582" s="40"/>
      <c r="CF582" s="40"/>
      <c r="CG582" s="40"/>
      <c r="CH582" s="40"/>
      <c r="CI582" s="40"/>
      <c r="CJ582"/>
      <c r="CK582"/>
      <c r="CL582"/>
      <c r="CM582" s="40"/>
      <c r="CN582" s="40"/>
      <c r="CO582" s="40"/>
      <c r="CP582"/>
      <c r="CQ582"/>
      <c r="CR582"/>
      <c r="CS582"/>
      <c r="CT582" s="19"/>
      <c r="CU582" s="19"/>
      <c r="CV582" s="19"/>
      <c r="CW582" s="19"/>
      <c r="CX582" s="19"/>
      <c r="CY582" s="19"/>
      <c r="CZ582" s="19"/>
      <c r="DA582" s="19"/>
    </row>
    <row r="583" spans="2:105" s="18" customFormat="1" x14ac:dyDescent="0.35">
      <c r="B583" s="13"/>
      <c r="C583" s="13"/>
      <c r="D583" s="32"/>
      <c r="E583" s="32"/>
      <c r="F583" s="32"/>
      <c r="G583" s="32"/>
      <c r="H583" s="13"/>
      <c r="I583" s="13"/>
      <c r="J583" s="2"/>
      <c r="K583" s="14"/>
      <c r="L583" s="14"/>
      <c r="M583" s="16"/>
      <c r="N583" s="17"/>
      <c r="O583" s="14"/>
      <c r="P583" s="16"/>
      <c r="Q583" s="16"/>
      <c r="R583" s="17"/>
      <c r="U583" s="19"/>
      <c r="V583" s="40"/>
      <c r="W583" s="40"/>
      <c r="X583" s="40"/>
      <c r="Y583" s="40"/>
      <c r="Z583" s="40"/>
      <c r="AA583" s="40"/>
      <c r="AB583" s="40"/>
      <c r="AC583" s="40"/>
      <c r="AD583" s="40"/>
      <c r="AE583"/>
      <c r="AF583" s="101"/>
      <c r="AG583"/>
      <c r="AH583" s="40"/>
      <c r="AI583" s="40"/>
      <c r="AJ583" s="40"/>
      <c r="AK583"/>
      <c r="AL583"/>
      <c r="AM583"/>
      <c r="AN583"/>
      <c r="AO583" s="40"/>
      <c r="AP583" s="40"/>
      <c r="AQ583" s="40"/>
      <c r="AR583" s="40"/>
      <c r="AS583" s="40"/>
      <c r="AT583" s="40"/>
      <c r="AU583" s="40"/>
      <c r="AV583" s="40"/>
      <c r="AW583" s="40"/>
      <c r="AX583"/>
      <c r="AY583" s="98"/>
      <c r="AZ583"/>
      <c r="BA583" s="40"/>
      <c r="BB583" s="40"/>
      <c r="BC583" s="40"/>
      <c r="BD583"/>
      <c r="BE583"/>
      <c r="BF583"/>
      <c r="BG583" s="33"/>
      <c r="BH583" s="40"/>
      <c r="BI583" s="40"/>
      <c r="BJ583" s="40"/>
      <c r="BK583" s="40"/>
      <c r="BL583" s="40"/>
      <c r="BM583" s="40"/>
      <c r="BN583" s="40"/>
      <c r="BO583" s="40"/>
      <c r="BP583" s="40"/>
      <c r="BQ583"/>
      <c r="BR583"/>
      <c r="BS583"/>
      <c r="BT583" s="40"/>
      <c r="BU583" s="40"/>
      <c r="BV583" s="40"/>
      <c r="BW583"/>
      <c r="BX583"/>
      <c r="BY583"/>
      <c r="BZ583" s="33"/>
      <c r="CA583" s="40"/>
      <c r="CB583" s="40"/>
      <c r="CC583" s="40"/>
      <c r="CD583" s="40"/>
      <c r="CE583" s="40"/>
      <c r="CF583" s="40"/>
      <c r="CG583" s="40"/>
      <c r="CH583" s="40"/>
      <c r="CI583" s="40"/>
      <c r="CJ583"/>
      <c r="CK583"/>
      <c r="CL583"/>
      <c r="CM583" s="40"/>
      <c r="CN583" s="40"/>
      <c r="CO583" s="40"/>
      <c r="CP583"/>
      <c r="CQ583"/>
      <c r="CR583"/>
      <c r="CS583"/>
      <c r="CT583" s="19"/>
      <c r="CU583" s="19"/>
      <c r="CV583" s="19"/>
      <c r="CW583" s="19"/>
      <c r="CX583" s="19"/>
      <c r="CY583" s="19"/>
      <c r="CZ583" s="19"/>
      <c r="DA583" s="19"/>
    </row>
    <row r="584" spans="2:105" s="18" customFormat="1" x14ac:dyDescent="0.35">
      <c r="B584" s="13"/>
      <c r="C584" s="13"/>
      <c r="D584" s="32"/>
      <c r="E584" s="32"/>
      <c r="F584" s="32"/>
      <c r="G584" s="32"/>
      <c r="H584" s="13"/>
      <c r="I584" s="13"/>
      <c r="J584" s="2"/>
      <c r="K584" s="14"/>
      <c r="L584" s="14"/>
      <c r="M584" s="16"/>
      <c r="N584" s="17"/>
      <c r="O584" s="14"/>
      <c r="P584" s="16"/>
      <c r="Q584" s="16"/>
      <c r="R584" s="17"/>
      <c r="U584" s="19"/>
      <c r="V584" s="40"/>
      <c r="W584" s="40"/>
      <c r="X584" s="40"/>
      <c r="Y584" s="40"/>
      <c r="Z584" s="40"/>
      <c r="AA584" s="40"/>
      <c r="AB584" s="40"/>
      <c r="AC584" s="40"/>
      <c r="AD584" s="40"/>
      <c r="AE584"/>
      <c r="AF584" s="101"/>
      <c r="AG584"/>
      <c r="AH584" s="40"/>
      <c r="AI584" s="40"/>
      <c r="AJ584" s="40"/>
      <c r="AK584"/>
      <c r="AL584"/>
      <c r="AM584"/>
      <c r="AN584"/>
      <c r="AO584" s="40"/>
      <c r="AP584" s="40"/>
      <c r="AQ584" s="40"/>
      <c r="AR584" s="40"/>
      <c r="AS584" s="40"/>
      <c r="AT584" s="40"/>
      <c r="AU584" s="40"/>
      <c r="AV584" s="40"/>
      <c r="AW584" s="40"/>
      <c r="AX584"/>
      <c r="AY584" s="98"/>
      <c r="AZ584"/>
      <c r="BA584" s="40"/>
      <c r="BB584" s="40"/>
      <c r="BC584" s="40"/>
      <c r="BD584"/>
      <c r="BE584"/>
      <c r="BF584"/>
      <c r="BG584" s="33"/>
      <c r="BH584" s="40"/>
      <c r="BI584" s="40"/>
      <c r="BJ584" s="40"/>
      <c r="BK584" s="40"/>
      <c r="BL584" s="40"/>
      <c r="BM584" s="40"/>
      <c r="BN584" s="40"/>
      <c r="BO584" s="40"/>
      <c r="BP584" s="40"/>
      <c r="BQ584"/>
      <c r="BR584"/>
      <c r="BS584"/>
      <c r="BT584" s="40"/>
      <c r="BU584" s="40"/>
      <c r="BV584" s="40"/>
      <c r="BW584"/>
      <c r="BX584"/>
      <c r="BY584"/>
      <c r="BZ584" s="33"/>
      <c r="CA584" s="40"/>
      <c r="CB584" s="40"/>
      <c r="CC584" s="40"/>
      <c r="CD584" s="40"/>
      <c r="CE584" s="40"/>
      <c r="CF584" s="40"/>
      <c r="CG584" s="40"/>
      <c r="CH584" s="40"/>
      <c r="CI584" s="40"/>
      <c r="CJ584"/>
      <c r="CK584"/>
      <c r="CL584"/>
      <c r="CM584" s="40"/>
      <c r="CN584" s="40"/>
      <c r="CO584" s="40"/>
      <c r="CP584"/>
      <c r="CQ584"/>
      <c r="CR584"/>
      <c r="CS584"/>
      <c r="CT584" s="19"/>
      <c r="CU584" s="19"/>
      <c r="CV584" s="19"/>
      <c r="CW584" s="19"/>
      <c r="CX584" s="19"/>
      <c r="CY584" s="19"/>
      <c r="CZ584" s="19"/>
      <c r="DA584" s="19"/>
    </row>
    <row r="585" spans="2:105" s="18" customFormat="1" x14ac:dyDescent="0.35">
      <c r="B585" s="13"/>
      <c r="C585" s="13"/>
      <c r="D585" s="32"/>
      <c r="E585" s="32"/>
      <c r="F585" s="32"/>
      <c r="G585" s="32"/>
      <c r="H585" s="13"/>
      <c r="I585" s="13"/>
      <c r="J585" s="2"/>
      <c r="K585" s="14"/>
      <c r="L585" s="14"/>
      <c r="M585" s="16"/>
      <c r="N585" s="17"/>
      <c r="O585" s="14"/>
      <c r="P585" s="16"/>
      <c r="Q585" s="16"/>
      <c r="R585" s="17"/>
      <c r="U585" s="19"/>
      <c r="V585" s="40"/>
      <c r="W585" s="40"/>
      <c r="X585" s="40"/>
      <c r="Y585" s="40"/>
      <c r="Z585" s="40"/>
      <c r="AA585" s="40"/>
      <c r="AB585" s="40"/>
      <c r="AC585" s="40"/>
      <c r="AD585" s="40"/>
      <c r="AE585"/>
      <c r="AF585" s="101"/>
      <c r="AG585"/>
      <c r="AH585" s="40"/>
      <c r="AI585" s="40"/>
      <c r="AJ585" s="40"/>
      <c r="AK585"/>
      <c r="AL585"/>
      <c r="AM585"/>
      <c r="AN585"/>
      <c r="AO585" s="40"/>
      <c r="AP585" s="40"/>
      <c r="AQ585" s="40"/>
      <c r="AR585" s="40"/>
      <c r="AS585" s="40"/>
      <c r="AT585" s="40"/>
      <c r="AU585" s="40"/>
      <c r="AV585" s="40"/>
      <c r="AW585" s="40"/>
      <c r="AX585"/>
      <c r="AY585" s="98"/>
      <c r="AZ585"/>
      <c r="BA585" s="40"/>
      <c r="BB585" s="40"/>
      <c r="BC585" s="40"/>
      <c r="BD585"/>
      <c r="BE585"/>
      <c r="BF585"/>
      <c r="BG585" s="33"/>
      <c r="BH585" s="40"/>
      <c r="BI585" s="40"/>
      <c r="BJ585" s="40"/>
      <c r="BK585" s="40"/>
      <c r="BL585" s="40"/>
      <c r="BM585" s="40"/>
      <c r="BN585" s="40"/>
      <c r="BO585" s="40"/>
      <c r="BP585" s="40"/>
      <c r="BQ585"/>
      <c r="BR585"/>
      <c r="BS585"/>
      <c r="BT585" s="40"/>
      <c r="BU585" s="40"/>
      <c r="BV585" s="40"/>
      <c r="BW585"/>
      <c r="BX585"/>
      <c r="BY585"/>
      <c r="BZ585" s="33"/>
      <c r="CA585" s="40"/>
      <c r="CB585" s="40"/>
      <c r="CC585" s="40"/>
      <c r="CD585" s="40"/>
      <c r="CE585" s="40"/>
      <c r="CF585" s="40"/>
      <c r="CG585" s="40"/>
      <c r="CH585" s="40"/>
      <c r="CI585" s="40"/>
      <c r="CJ585"/>
      <c r="CK585"/>
      <c r="CL585"/>
      <c r="CM585" s="40"/>
      <c r="CN585" s="40"/>
      <c r="CO585" s="40"/>
      <c r="CP585"/>
      <c r="CQ585"/>
      <c r="CR585"/>
      <c r="CS585"/>
      <c r="CT585" s="19"/>
      <c r="CU585" s="19"/>
      <c r="CV585" s="19"/>
      <c r="CW585" s="19"/>
      <c r="CX585" s="19"/>
      <c r="CY585" s="19"/>
      <c r="CZ585" s="19"/>
      <c r="DA585" s="19"/>
    </row>
    <row r="586" spans="2:105" s="18" customFormat="1" x14ac:dyDescent="0.35">
      <c r="B586" s="13"/>
      <c r="C586" s="13"/>
      <c r="D586" s="32"/>
      <c r="E586" s="32"/>
      <c r="F586" s="32"/>
      <c r="G586" s="32"/>
      <c r="H586" s="13"/>
      <c r="I586" s="13"/>
      <c r="J586" s="2"/>
      <c r="K586" s="14"/>
      <c r="L586" s="14"/>
      <c r="M586" s="16"/>
      <c r="N586" s="17"/>
      <c r="O586" s="14"/>
      <c r="P586" s="16"/>
      <c r="Q586" s="16"/>
      <c r="R586" s="17"/>
      <c r="U586" s="19"/>
      <c r="V586" s="40"/>
      <c r="W586" s="40"/>
      <c r="X586" s="40"/>
      <c r="Y586" s="40"/>
      <c r="Z586" s="40"/>
      <c r="AA586" s="40"/>
      <c r="AB586" s="40"/>
      <c r="AC586" s="40"/>
      <c r="AD586" s="40"/>
      <c r="AE586"/>
      <c r="AF586" s="101"/>
      <c r="AG586"/>
      <c r="AH586" s="40"/>
      <c r="AI586" s="40"/>
      <c r="AJ586" s="40"/>
      <c r="AK586"/>
      <c r="AL586"/>
      <c r="AM586"/>
      <c r="AN586"/>
      <c r="AO586" s="40"/>
      <c r="AP586" s="40"/>
      <c r="AQ586" s="40"/>
      <c r="AR586" s="40"/>
      <c r="AS586" s="40"/>
      <c r="AT586" s="40"/>
      <c r="AU586" s="40"/>
      <c r="AV586" s="40"/>
      <c r="AW586" s="40"/>
      <c r="AX586"/>
      <c r="AY586" s="98"/>
      <c r="AZ586"/>
      <c r="BA586" s="40"/>
      <c r="BB586" s="40"/>
      <c r="BC586" s="40"/>
      <c r="BD586"/>
      <c r="BE586"/>
      <c r="BF586"/>
      <c r="BG586" s="33"/>
      <c r="BH586" s="40"/>
      <c r="BI586" s="40"/>
      <c r="BJ586" s="40"/>
      <c r="BK586" s="40"/>
      <c r="BL586" s="40"/>
      <c r="BM586" s="40"/>
      <c r="BN586" s="40"/>
      <c r="BO586" s="40"/>
      <c r="BP586" s="40"/>
      <c r="BQ586"/>
      <c r="BR586"/>
      <c r="BS586"/>
      <c r="BT586" s="40"/>
      <c r="BU586" s="40"/>
      <c r="BV586" s="40"/>
      <c r="BW586"/>
      <c r="BX586"/>
      <c r="BY586"/>
      <c r="BZ586" s="33"/>
      <c r="CA586" s="40"/>
      <c r="CB586" s="40"/>
      <c r="CC586" s="40"/>
      <c r="CD586" s="40"/>
      <c r="CE586" s="40"/>
      <c r="CF586" s="40"/>
      <c r="CG586" s="40"/>
      <c r="CH586" s="40"/>
      <c r="CI586" s="40"/>
      <c r="CJ586"/>
      <c r="CK586"/>
      <c r="CL586"/>
      <c r="CM586" s="40"/>
      <c r="CN586" s="40"/>
      <c r="CO586" s="40"/>
      <c r="CP586"/>
      <c r="CQ586"/>
      <c r="CR586"/>
      <c r="CS586"/>
      <c r="CT586" s="19"/>
      <c r="CU586" s="19"/>
      <c r="CV586" s="19"/>
      <c r="CW586" s="19"/>
      <c r="CX586" s="19"/>
      <c r="CY586" s="19"/>
      <c r="CZ586" s="19"/>
      <c r="DA586" s="19"/>
    </row>
    <row r="587" spans="2:105" s="18" customFormat="1" x14ac:dyDescent="0.35">
      <c r="B587" s="13"/>
      <c r="C587" s="13"/>
      <c r="D587" s="32"/>
      <c r="E587" s="32"/>
      <c r="F587" s="32"/>
      <c r="G587" s="32"/>
      <c r="H587" s="13"/>
      <c r="I587" s="13"/>
      <c r="J587" s="2"/>
      <c r="K587" s="14"/>
      <c r="L587" s="14"/>
      <c r="M587" s="16"/>
      <c r="N587" s="17"/>
      <c r="O587" s="14"/>
      <c r="P587" s="16"/>
      <c r="Q587" s="16"/>
      <c r="R587" s="17"/>
      <c r="U587" s="19"/>
      <c r="V587" s="40"/>
      <c r="W587" s="40"/>
      <c r="X587" s="40"/>
      <c r="Y587" s="40"/>
      <c r="Z587" s="40"/>
      <c r="AA587" s="40"/>
      <c r="AB587" s="40"/>
      <c r="AC587" s="40"/>
      <c r="AD587" s="40"/>
      <c r="AE587"/>
      <c r="AF587" s="101"/>
      <c r="AG587"/>
      <c r="AH587" s="40"/>
      <c r="AI587" s="40"/>
      <c r="AJ587" s="40"/>
      <c r="AK587"/>
      <c r="AL587"/>
      <c r="AM587"/>
      <c r="AN587"/>
      <c r="AO587" s="40"/>
      <c r="AP587" s="40"/>
      <c r="AQ587" s="40"/>
      <c r="AR587" s="40"/>
      <c r="AS587" s="40"/>
      <c r="AT587" s="40"/>
      <c r="AU587" s="40"/>
      <c r="AV587" s="40"/>
      <c r="AW587" s="40"/>
      <c r="AX587"/>
      <c r="AY587" s="98"/>
      <c r="AZ587"/>
      <c r="BA587" s="40"/>
      <c r="BB587" s="40"/>
      <c r="BC587" s="40"/>
      <c r="BD587"/>
      <c r="BE587"/>
      <c r="BF587"/>
      <c r="BG587" s="33"/>
      <c r="BH587" s="40"/>
      <c r="BI587" s="40"/>
      <c r="BJ587" s="40"/>
      <c r="BK587" s="40"/>
      <c r="BL587" s="40"/>
      <c r="BM587" s="40"/>
      <c r="BN587" s="40"/>
      <c r="BO587" s="40"/>
      <c r="BP587" s="40"/>
      <c r="BQ587"/>
      <c r="BR587"/>
      <c r="BS587"/>
      <c r="BT587" s="40"/>
      <c r="BU587" s="40"/>
      <c r="BV587" s="40"/>
      <c r="BW587"/>
      <c r="BX587"/>
      <c r="BY587"/>
      <c r="BZ587" s="33"/>
      <c r="CA587" s="40"/>
      <c r="CB587" s="40"/>
      <c r="CC587" s="40"/>
      <c r="CD587" s="40"/>
      <c r="CE587" s="40"/>
      <c r="CF587" s="40"/>
      <c r="CG587" s="40"/>
      <c r="CH587" s="40"/>
      <c r="CI587" s="40"/>
      <c r="CJ587"/>
      <c r="CK587"/>
      <c r="CL587"/>
      <c r="CM587" s="40"/>
      <c r="CN587" s="40"/>
      <c r="CO587" s="40"/>
      <c r="CP587"/>
      <c r="CQ587"/>
      <c r="CR587"/>
      <c r="CS587"/>
      <c r="CT587" s="19"/>
      <c r="CU587" s="19"/>
      <c r="CV587" s="19"/>
      <c r="CW587" s="19"/>
      <c r="CX587" s="19"/>
      <c r="CY587" s="19"/>
      <c r="CZ587" s="19"/>
      <c r="DA587" s="19"/>
    </row>
    <row r="588" spans="2:105" s="18" customFormat="1" x14ac:dyDescent="0.35">
      <c r="B588" s="13"/>
      <c r="C588" s="13"/>
      <c r="D588" s="32"/>
      <c r="E588" s="32"/>
      <c r="F588" s="32"/>
      <c r="G588" s="32"/>
      <c r="H588" s="13"/>
      <c r="I588" s="13"/>
      <c r="J588" s="2"/>
      <c r="K588" s="14"/>
      <c r="L588" s="14"/>
      <c r="M588" s="16"/>
      <c r="N588" s="17"/>
      <c r="O588" s="14"/>
      <c r="P588" s="16"/>
      <c r="Q588" s="16"/>
      <c r="R588" s="17"/>
      <c r="U588" s="19"/>
      <c r="V588" s="40"/>
      <c r="W588" s="40"/>
      <c r="X588" s="40"/>
      <c r="Y588" s="40"/>
      <c r="Z588" s="40"/>
      <c r="AA588" s="40"/>
      <c r="AB588" s="40"/>
      <c r="AC588" s="40"/>
      <c r="AD588" s="40"/>
      <c r="AE588"/>
      <c r="AF588" s="101"/>
      <c r="AG588"/>
      <c r="AH588" s="40"/>
      <c r="AI588" s="40"/>
      <c r="AJ588" s="40"/>
      <c r="AK588"/>
      <c r="AL588"/>
      <c r="AM588"/>
      <c r="AN588"/>
      <c r="AO588" s="40"/>
      <c r="AP588" s="40"/>
      <c r="AQ588" s="40"/>
      <c r="AR588" s="40"/>
      <c r="AS588" s="40"/>
      <c r="AT588" s="40"/>
      <c r="AU588" s="40"/>
      <c r="AV588" s="40"/>
      <c r="AW588" s="40"/>
      <c r="AX588"/>
      <c r="AY588" s="98"/>
      <c r="AZ588"/>
      <c r="BA588" s="40"/>
      <c r="BB588" s="40"/>
      <c r="BC588" s="40"/>
      <c r="BD588"/>
      <c r="BE588"/>
      <c r="BF588"/>
      <c r="BG588" s="33"/>
      <c r="BH588" s="40"/>
      <c r="BI588" s="40"/>
      <c r="BJ588" s="40"/>
      <c r="BK588" s="40"/>
      <c r="BL588" s="40"/>
      <c r="BM588" s="40"/>
      <c r="BN588" s="40"/>
      <c r="BO588" s="40"/>
      <c r="BP588" s="40"/>
      <c r="BQ588"/>
      <c r="BR588"/>
      <c r="BS588"/>
      <c r="BT588" s="40"/>
      <c r="BU588" s="40"/>
      <c r="BV588" s="40"/>
      <c r="BW588"/>
      <c r="BX588"/>
      <c r="BY588"/>
      <c r="BZ588" s="33"/>
      <c r="CA588" s="40"/>
      <c r="CB588" s="40"/>
      <c r="CC588" s="40"/>
      <c r="CD588" s="40"/>
      <c r="CE588" s="40"/>
      <c r="CF588" s="40"/>
      <c r="CG588" s="40"/>
      <c r="CH588" s="40"/>
      <c r="CI588" s="40"/>
      <c r="CJ588"/>
      <c r="CK588"/>
      <c r="CL588"/>
      <c r="CM588" s="40"/>
      <c r="CN588" s="40"/>
      <c r="CO588" s="40"/>
      <c r="CP588"/>
      <c r="CQ588"/>
      <c r="CR588"/>
      <c r="CS588"/>
      <c r="CT588" s="19"/>
      <c r="CU588" s="19"/>
      <c r="CV588" s="19"/>
      <c r="CW588" s="19"/>
      <c r="CX588" s="19"/>
      <c r="CY588" s="19"/>
      <c r="CZ588" s="19"/>
      <c r="DA588" s="19"/>
    </row>
    <row r="589" spans="2:105" s="18" customFormat="1" x14ac:dyDescent="0.35">
      <c r="B589" s="13"/>
      <c r="C589" s="13"/>
      <c r="D589" s="32"/>
      <c r="E589" s="32"/>
      <c r="F589" s="32"/>
      <c r="G589" s="32"/>
      <c r="H589" s="13"/>
      <c r="I589" s="13"/>
      <c r="J589" s="2"/>
      <c r="K589" s="14"/>
      <c r="L589" s="14"/>
      <c r="M589" s="16"/>
      <c r="N589" s="17"/>
      <c r="O589" s="14"/>
      <c r="P589" s="16"/>
      <c r="Q589" s="16"/>
      <c r="R589" s="17"/>
      <c r="U589" s="19"/>
      <c r="V589" s="40"/>
      <c r="W589" s="40"/>
      <c r="X589" s="40"/>
      <c r="Y589" s="40"/>
      <c r="Z589" s="40"/>
      <c r="AA589" s="40"/>
      <c r="AB589" s="40"/>
      <c r="AC589" s="40"/>
      <c r="AD589" s="40"/>
      <c r="AE589"/>
      <c r="AF589" s="101"/>
      <c r="AG589"/>
      <c r="AH589" s="40"/>
      <c r="AI589" s="40"/>
      <c r="AJ589" s="40"/>
      <c r="AK589"/>
      <c r="AL589"/>
      <c r="AM589"/>
      <c r="AN589"/>
      <c r="AO589" s="40"/>
      <c r="AP589" s="40"/>
      <c r="AQ589" s="40"/>
      <c r="AR589" s="40"/>
      <c r="AS589" s="40"/>
      <c r="AT589" s="40"/>
      <c r="AU589" s="40"/>
      <c r="AV589" s="40"/>
      <c r="AW589" s="40"/>
      <c r="AX589"/>
      <c r="AY589" s="98"/>
      <c r="AZ589"/>
      <c r="BA589" s="40"/>
      <c r="BB589" s="40"/>
      <c r="BC589" s="40"/>
      <c r="BD589"/>
      <c r="BE589"/>
      <c r="BF589"/>
      <c r="BG589" s="33"/>
      <c r="BH589" s="40"/>
      <c r="BI589" s="40"/>
      <c r="BJ589" s="40"/>
      <c r="BK589" s="40"/>
      <c r="BL589" s="40"/>
      <c r="BM589" s="40"/>
      <c r="BN589" s="40"/>
      <c r="BO589" s="40"/>
      <c r="BP589" s="40"/>
      <c r="BQ589"/>
      <c r="BR589"/>
      <c r="BS589"/>
      <c r="BT589" s="40"/>
      <c r="BU589" s="40"/>
      <c r="BV589" s="40"/>
      <c r="BW589"/>
      <c r="BX589"/>
      <c r="BY589"/>
      <c r="BZ589" s="33"/>
      <c r="CA589" s="40"/>
      <c r="CB589" s="40"/>
      <c r="CC589" s="40"/>
      <c r="CD589" s="40"/>
      <c r="CE589" s="40"/>
      <c r="CF589" s="40"/>
      <c r="CG589" s="40"/>
      <c r="CH589" s="40"/>
      <c r="CI589" s="40"/>
      <c r="CJ589"/>
      <c r="CK589"/>
      <c r="CL589"/>
      <c r="CM589" s="40"/>
      <c r="CN589" s="40"/>
      <c r="CO589" s="40"/>
      <c r="CP589"/>
      <c r="CQ589"/>
      <c r="CR589"/>
      <c r="CS589"/>
      <c r="CT589" s="19"/>
      <c r="CU589" s="19"/>
      <c r="CV589" s="19"/>
      <c r="CW589" s="19"/>
      <c r="CX589" s="19"/>
      <c r="CY589" s="19"/>
      <c r="CZ589" s="19"/>
      <c r="DA589" s="19"/>
    </row>
    <row r="590" spans="2:105" x14ac:dyDescent="0.35">
      <c r="U590" s="19"/>
      <c r="CT590" s="19"/>
      <c r="CU590" s="19"/>
      <c r="CV590" s="19"/>
      <c r="CW590" s="19"/>
      <c r="CX590" s="19"/>
      <c r="CY590" s="19"/>
      <c r="CZ590" s="19"/>
      <c r="DA590" s="19"/>
    </row>
    <row r="591" spans="2:105" x14ac:dyDescent="0.35">
      <c r="U591" s="19"/>
    </row>
    <row r="592" spans="2:105" x14ac:dyDescent="0.35">
      <c r="U592" s="19"/>
    </row>
  </sheetData>
  <sortState ref="A5:DD1659">
    <sortCondition ref="R5:R1659"/>
    <sortCondition ref="N5:N1659"/>
  </sortState>
  <conditionalFormatting sqref="CT5:DA654 DB5:XFD653 A5:CS653">
    <cfRule type="expression" dxfId="4" priority="25">
      <formula>MOD(ROW(),2)</formula>
    </cfRule>
  </conditionalFormatting>
  <conditionalFormatting sqref="D502:G589">
    <cfRule type="expression" dxfId="3" priority="24">
      <formula>MOD(ROW(),2)</formula>
    </cfRule>
  </conditionalFormatting>
  <conditionalFormatting sqref="N502:N589">
    <cfRule type="duplicateValues" dxfId="2" priority="26"/>
  </conditionalFormatting>
  <conditionalFormatting sqref="N9:N501">
    <cfRule type="duplicateValues" dxfId="1" priority="44"/>
  </conditionalFormatting>
  <conditionalFormatting sqref="N5:N136">
    <cfRule type="duplicateValues" dxfId="0" priority="6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833"/>
  <sheetViews>
    <sheetView zoomScale="70" zoomScaleNormal="70" workbookViewId="0">
      <selection activeCell="F22" sqref="F22"/>
    </sheetView>
  </sheetViews>
  <sheetFormatPr defaultRowHeight="18" x14ac:dyDescent="0.35"/>
  <cols>
    <col min="1" max="1" width="12.59765625" style="54" customWidth="1"/>
    <col min="2" max="2" width="11.69921875" style="54" customWidth="1"/>
    <col min="3" max="3" width="14" style="54" customWidth="1"/>
    <col min="4" max="4" width="23" style="54" bestFit="1" customWidth="1"/>
    <col min="5" max="5" width="23.59765625" style="54" customWidth="1"/>
    <col min="6" max="6" width="52.69921875" style="54" bestFit="1" customWidth="1"/>
    <col min="7" max="7" width="40.19921875" style="54" customWidth="1"/>
    <col min="8" max="8" width="11.59765625" style="54" customWidth="1"/>
    <col min="9" max="9" width="12" style="54" customWidth="1"/>
    <col min="10" max="10" width="13.59765625" style="57" customWidth="1"/>
    <col min="11" max="11" width="8.796875" style="53"/>
    <col min="12" max="12" width="9.296875" style="53" bestFit="1" customWidth="1"/>
    <col min="13" max="13" width="18.5" style="53" bestFit="1" customWidth="1"/>
    <col min="14" max="14" width="17.59765625" style="53" bestFit="1" customWidth="1"/>
    <col min="15" max="15" width="18.59765625" style="53" bestFit="1" customWidth="1"/>
    <col min="16" max="16" width="11.296875" style="53" bestFit="1" customWidth="1"/>
    <col min="17" max="17" width="18.8984375" style="53" bestFit="1" customWidth="1"/>
    <col min="18" max="18" width="17.8984375" style="53" bestFit="1" customWidth="1"/>
    <col min="19" max="20" width="19" style="53" bestFit="1" customWidth="1"/>
    <col min="21" max="16384" width="8.796875" style="53"/>
  </cols>
  <sheetData>
    <row r="1" spans="1:86" ht="54" x14ac:dyDescent="0.35">
      <c r="A1" s="49" t="s">
        <v>0</v>
      </c>
      <c r="B1" s="49" t="s">
        <v>1</v>
      </c>
      <c r="C1" s="49" t="s">
        <v>2</v>
      </c>
      <c r="D1" s="49" t="s">
        <v>10</v>
      </c>
      <c r="E1" s="49" t="s">
        <v>14</v>
      </c>
      <c r="F1" s="49" t="s">
        <v>15</v>
      </c>
      <c r="G1" s="49" t="s">
        <v>16</v>
      </c>
      <c r="H1" s="49" t="s">
        <v>1455</v>
      </c>
      <c r="I1" s="49" t="s">
        <v>1456</v>
      </c>
      <c r="J1" s="89" t="s">
        <v>1457</v>
      </c>
      <c r="K1" s="50"/>
      <c r="L1" s="51"/>
      <c r="M1" s="52"/>
      <c r="N1" s="51"/>
      <c r="O1" s="50"/>
      <c r="P1" s="51"/>
      <c r="Q1" s="52"/>
      <c r="R1" s="51"/>
      <c r="S1" s="50"/>
      <c r="T1" s="51"/>
      <c r="U1" s="52"/>
      <c r="V1" s="51"/>
      <c r="W1" s="50"/>
      <c r="X1" s="51"/>
      <c r="Y1" s="52"/>
      <c r="Z1" s="51"/>
      <c r="AA1" s="50"/>
      <c r="AB1" s="51"/>
      <c r="AC1" s="52"/>
      <c r="AD1" s="51"/>
      <c r="AE1" s="50"/>
      <c r="AF1" s="51"/>
      <c r="AG1" s="52"/>
      <c r="AH1" s="51"/>
      <c r="AI1" s="50"/>
      <c r="AJ1" s="51"/>
      <c r="AK1" s="52"/>
      <c r="AL1" s="51"/>
      <c r="AM1" s="50"/>
      <c r="AN1" s="51"/>
      <c r="AO1" s="52"/>
      <c r="AP1" s="51"/>
      <c r="AQ1" s="50"/>
      <c r="AR1" s="51"/>
      <c r="AS1" s="52"/>
      <c r="AT1" s="51"/>
      <c r="AU1" s="50"/>
      <c r="AV1" s="51"/>
      <c r="AW1" s="52"/>
      <c r="AX1" s="51"/>
      <c r="AY1" s="50"/>
      <c r="AZ1" s="51"/>
      <c r="BA1" s="52"/>
      <c r="BB1" s="51"/>
      <c r="BC1" s="50"/>
      <c r="BD1" s="51"/>
      <c r="BE1" s="52"/>
      <c r="BF1" s="51"/>
      <c r="BG1" s="50"/>
      <c r="BH1" s="51"/>
      <c r="BI1" s="52"/>
      <c r="BJ1" s="51"/>
      <c r="BK1" s="50"/>
      <c r="BL1" s="51"/>
      <c r="BM1" s="52"/>
      <c r="BN1" s="51"/>
      <c r="BO1" s="50"/>
      <c r="BP1" s="51"/>
      <c r="BQ1" s="52"/>
      <c r="BR1" s="51"/>
      <c r="BS1" s="50"/>
      <c r="BT1" s="51"/>
      <c r="BU1" s="52"/>
      <c r="BV1" s="51"/>
      <c r="BW1" s="50"/>
      <c r="BX1" s="51"/>
      <c r="BY1" s="52"/>
      <c r="BZ1" s="51"/>
      <c r="CA1" s="50"/>
      <c r="CB1" s="51"/>
      <c r="CC1" s="52"/>
      <c r="CD1" s="51"/>
      <c r="CE1" s="50"/>
      <c r="CF1" s="51"/>
      <c r="CG1" s="52"/>
      <c r="CH1" s="51"/>
    </row>
    <row r="2" spans="1:86" x14ac:dyDescent="0.35">
      <c r="A2" s="54" t="s">
        <v>20</v>
      </c>
      <c r="B2" s="54">
        <v>34.447049999999997</v>
      </c>
      <c r="C2" s="54">
        <v>-118.588342</v>
      </c>
      <c r="D2" s="54" t="s">
        <v>24</v>
      </c>
      <c r="E2" s="54" t="s">
        <v>27</v>
      </c>
      <c r="F2" s="54" t="s">
        <v>1038</v>
      </c>
      <c r="G2" s="54" t="s">
        <v>28</v>
      </c>
      <c r="H2" s="54">
        <v>50</v>
      </c>
      <c r="I2" s="54">
        <v>59</v>
      </c>
      <c r="J2" s="57">
        <v>0.84745762711864403</v>
      </c>
      <c r="L2" s="54"/>
      <c r="M2" s="55"/>
      <c r="N2" s="55"/>
      <c r="O2" s="55"/>
      <c r="P2" s="54"/>
      <c r="Q2" s="55"/>
      <c r="R2" s="55"/>
      <c r="S2" s="55"/>
      <c r="T2" s="55"/>
    </row>
    <row r="3" spans="1:86" x14ac:dyDescent="0.35">
      <c r="A3" s="54" t="s">
        <v>29</v>
      </c>
      <c r="B3" s="54">
        <v>33.905999999999999</v>
      </c>
      <c r="C3" s="54">
        <v>-118.4063</v>
      </c>
      <c r="D3" s="54" t="s">
        <v>31</v>
      </c>
      <c r="E3" s="54" t="s">
        <v>32</v>
      </c>
      <c r="F3" s="54" t="s">
        <v>634</v>
      </c>
      <c r="G3" s="54" t="s">
        <v>33</v>
      </c>
      <c r="H3" s="54">
        <v>3</v>
      </c>
      <c r="I3" s="54">
        <v>11</v>
      </c>
      <c r="J3" s="57">
        <v>0.27272727272727298</v>
      </c>
      <c r="L3" s="56"/>
      <c r="M3" s="57"/>
      <c r="N3" s="57"/>
      <c r="O3" s="57"/>
      <c r="P3" s="58"/>
      <c r="Q3" s="59"/>
      <c r="R3" s="57"/>
      <c r="S3" s="57"/>
      <c r="T3" s="57"/>
    </row>
    <row r="4" spans="1:86" x14ac:dyDescent="0.35">
      <c r="A4" s="54" t="s">
        <v>34</v>
      </c>
      <c r="B4" s="54">
        <v>33.905431</v>
      </c>
      <c r="C4" s="54">
        <v>-118.406435</v>
      </c>
      <c r="D4" s="54" t="s">
        <v>31</v>
      </c>
      <c r="E4" s="54" t="s">
        <v>160</v>
      </c>
      <c r="F4" s="54" t="s">
        <v>634</v>
      </c>
      <c r="G4" s="54" t="s">
        <v>33</v>
      </c>
      <c r="H4" s="54">
        <v>4</v>
      </c>
      <c r="I4" s="54">
        <v>11</v>
      </c>
      <c r="J4" s="57">
        <v>0.36363636363636398</v>
      </c>
      <c r="L4" s="60"/>
      <c r="M4" s="57"/>
      <c r="N4" s="57"/>
      <c r="O4" s="57"/>
      <c r="Q4" s="59"/>
      <c r="R4" s="57"/>
      <c r="S4" s="57"/>
      <c r="T4" s="57"/>
    </row>
    <row r="5" spans="1:86" x14ac:dyDescent="0.35">
      <c r="A5" s="54" t="s">
        <v>1042</v>
      </c>
      <c r="B5" s="54">
        <v>33.905982999999999</v>
      </c>
      <c r="C5" s="54">
        <v>-118.40348899999999</v>
      </c>
      <c r="D5" s="54" t="s">
        <v>31</v>
      </c>
      <c r="E5" s="54" t="s">
        <v>32</v>
      </c>
      <c r="F5" s="54" t="s">
        <v>634</v>
      </c>
      <c r="G5" s="54" t="s">
        <v>33</v>
      </c>
      <c r="H5" s="54">
        <v>1</v>
      </c>
      <c r="I5" s="54">
        <v>10</v>
      </c>
      <c r="J5" s="57">
        <v>0.1</v>
      </c>
      <c r="L5" s="60"/>
      <c r="M5" s="57"/>
      <c r="N5" s="57"/>
      <c r="O5" s="57"/>
      <c r="Q5" s="59"/>
      <c r="R5" s="57"/>
      <c r="S5" s="57"/>
      <c r="T5" s="57"/>
    </row>
    <row r="6" spans="1:86" x14ac:dyDescent="0.35">
      <c r="A6" s="54" t="s">
        <v>1044</v>
      </c>
      <c r="B6" s="54">
        <v>33.78245699</v>
      </c>
      <c r="C6" s="54">
        <v>-118.3280963</v>
      </c>
      <c r="D6" s="54" t="s">
        <v>1045</v>
      </c>
      <c r="E6" s="54" t="s">
        <v>36</v>
      </c>
      <c r="F6" s="54" t="s">
        <v>662</v>
      </c>
      <c r="G6" s="54" t="s">
        <v>37</v>
      </c>
      <c r="H6" s="54">
        <v>1</v>
      </c>
      <c r="I6" s="54">
        <v>7</v>
      </c>
      <c r="J6" s="57">
        <v>0.14285714285714299</v>
      </c>
      <c r="L6" s="60"/>
      <c r="M6" s="61"/>
      <c r="N6" s="61"/>
      <c r="O6" s="62"/>
      <c r="Q6" s="59"/>
      <c r="R6" s="54"/>
      <c r="S6" s="54"/>
      <c r="T6" s="54"/>
    </row>
    <row r="7" spans="1:86" x14ac:dyDescent="0.35">
      <c r="A7" s="54" t="s">
        <v>1046</v>
      </c>
      <c r="B7" s="54">
        <v>33.776957000000003</v>
      </c>
      <c r="C7" s="54">
        <v>-118.28704</v>
      </c>
      <c r="D7" s="54" t="s">
        <v>38</v>
      </c>
      <c r="E7" s="54" t="s">
        <v>32</v>
      </c>
      <c r="F7" s="54" t="s">
        <v>672</v>
      </c>
      <c r="G7" s="54" t="s">
        <v>33</v>
      </c>
      <c r="H7" s="54">
        <v>1</v>
      </c>
      <c r="I7" s="54">
        <v>8</v>
      </c>
      <c r="J7" s="57">
        <v>0.125</v>
      </c>
    </row>
    <row r="8" spans="1:86" x14ac:dyDescent="0.35">
      <c r="A8" s="54" t="s">
        <v>39</v>
      </c>
      <c r="B8" s="54">
        <v>33.772601109999997</v>
      </c>
      <c r="C8" s="54">
        <v>-118.28643150000001</v>
      </c>
      <c r="D8" s="54" t="s">
        <v>38</v>
      </c>
      <c r="E8" s="54" t="s">
        <v>32</v>
      </c>
      <c r="F8" s="54" t="s">
        <v>672</v>
      </c>
      <c r="G8" s="54" t="s">
        <v>33</v>
      </c>
      <c r="H8" s="54">
        <v>2</v>
      </c>
      <c r="I8" s="54">
        <v>8</v>
      </c>
      <c r="J8" s="57">
        <v>0.25</v>
      </c>
      <c r="L8" s="59"/>
      <c r="M8" s="57"/>
      <c r="N8" s="57"/>
      <c r="O8" s="57"/>
    </row>
    <row r="9" spans="1:86" x14ac:dyDescent="0.35">
      <c r="A9" s="54" t="s">
        <v>1047</v>
      </c>
      <c r="B9" s="54">
        <v>33.770829059999997</v>
      </c>
      <c r="C9" s="54">
        <v>-118.2928971</v>
      </c>
      <c r="D9" s="54" t="s">
        <v>38</v>
      </c>
      <c r="E9" s="54" t="s">
        <v>32</v>
      </c>
      <c r="F9" s="54" t="s">
        <v>672</v>
      </c>
      <c r="G9" s="54" t="s">
        <v>33</v>
      </c>
      <c r="H9" s="54">
        <v>1</v>
      </c>
      <c r="I9" s="54">
        <v>15</v>
      </c>
      <c r="J9" s="57">
        <v>6.6666666666666693E-2</v>
      </c>
      <c r="L9" s="59"/>
      <c r="M9" s="57"/>
      <c r="N9" s="57"/>
      <c r="O9" s="57"/>
    </row>
    <row r="10" spans="1:86" x14ac:dyDescent="0.35">
      <c r="A10" s="54" t="s">
        <v>40</v>
      </c>
      <c r="B10" s="54">
        <v>33.804667999999999</v>
      </c>
      <c r="C10" s="54">
        <v>-118.243853</v>
      </c>
      <c r="D10" s="54" t="s">
        <v>41</v>
      </c>
      <c r="E10" s="54" t="s">
        <v>32</v>
      </c>
      <c r="F10" s="54" t="s">
        <v>671</v>
      </c>
      <c r="G10" s="54" t="s">
        <v>33</v>
      </c>
      <c r="H10" s="54">
        <v>3</v>
      </c>
      <c r="I10" s="54">
        <v>16</v>
      </c>
      <c r="J10" s="57">
        <v>0.1875</v>
      </c>
      <c r="L10" s="59"/>
      <c r="M10" s="54"/>
      <c r="N10" s="54"/>
      <c r="O10" s="54"/>
    </row>
    <row r="11" spans="1:86" x14ac:dyDescent="0.35">
      <c r="A11" s="54" t="s">
        <v>1048</v>
      </c>
      <c r="B11" s="54">
        <v>33.815809999999999</v>
      </c>
      <c r="C11" s="54">
        <v>-118.246889</v>
      </c>
      <c r="D11" s="54" t="s">
        <v>41</v>
      </c>
      <c r="E11" s="54" t="s">
        <v>32</v>
      </c>
      <c r="F11" s="54" t="s">
        <v>671</v>
      </c>
      <c r="G11" s="54" t="s">
        <v>33</v>
      </c>
      <c r="H11" s="54">
        <v>1</v>
      </c>
      <c r="I11" s="54">
        <v>18</v>
      </c>
      <c r="J11" s="57">
        <v>5.5555555555555601E-2</v>
      </c>
    </row>
    <row r="12" spans="1:86" x14ac:dyDescent="0.35">
      <c r="A12" s="54" t="s">
        <v>1049</v>
      </c>
      <c r="B12" s="54">
        <v>33.972726000000002</v>
      </c>
      <c r="C12" s="54">
        <v>-117.69993700000001</v>
      </c>
      <c r="D12" s="54" t="s">
        <v>1050</v>
      </c>
      <c r="E12" s="54" t="s">
        <v>42</v>
      </c>
      <c r="F12" s="54" t="s">
        <v>1051</v>
      </c>
      <c r="G12" s="54" t="s">
        <v>28</v>
      </c>
      <c r="H12" s="54">
        <v>3</v>
      </c>
      <c r="I12" s="54">
        <v>9</v>
      </c>
      <c r="J12" s="57">
        <v>0.33333333333333298</v>
      </c>
    </row>
    <row r="13" spans="1:86" x14ac:dyDescent="0.35">
      <c r="A13" s="54" t="s">
        <v>1052</v>
      </c>
      <c r="B13" s="54">
        <v>34.594797999999997</v>
      </c>
      <c r="C13" s="54">
        <v>-117.26763800000001</v>
      </c>
      <c r="D13" s="54" t="s">
        <v>1053</v>
      </c>
      <c r="E13" s="54" t="s">
        <v>36</v>
      </c>
      <c r="F13" s="54" t="s">
        <v>1054</v>
      </c>
      <c r="G13" s="54" t="s">
        <v>37</v>
      </c>
      <c r="H13" s="54">
        <v>1</v>
      </c>
      <c r="I13" s="54">
        <v>4</v>
      </c>
      <c r="J13" s="57">
        <v>0.25</v>
      </c>
    </row>
    <row r="14" spans="1:86" x14ac:dyDescent="0.35">
      <c r="A14" s="54" t="s">
        <v>1055</v>
      </c>
      <c r="B14" s="54">
        <v>34.779864000000003</v>
      </c>
      <c r="C14" s="54">
        <v>-116.594275</v>
      </c>
      <c r="D14" s="54" t="s">
        <v>1056</v>
      </c>
      <c r="E14" s="54" t="s">
        <v>43</v>
      </c>
      <c r="F14" s="54" t="s">
        <v>1057</v>
      </c>
      <c r="G14" s="54" t="s">
        <v>28</v>
      </c>
      <c r="H14" s="54">
        <v>1</v>
      </c>
      <c r="I14" s="54">
        <v>9</v>
      </c>
      <c r="J14" s="57">
        <v>0.11111111111111099</v>
      </c>
    </row>
    <row r="15" spans="1:86" x14ac:dyDescent="0.35">
      <c r="A15" s="54" t="s">
        <v>1058</v>
      </c>
      <c r="B15" s="54">
        <v>35.185084000000003</v>
      </c>
      <c r="C15" s="54">
        <v>-119.10205500000001</v>
      </c>
      <c r="D15" s="54" t="s">
        <v>351</v>
      </c>
      <c r="E15" s="54" t="s">
        <v>44</v>
      </c>
      <c r="F15" s="54" t="s">
        <v>45</v>
      </c>
      <c r="G15" s="54" t="s">
        <v>46</v>
      </c>
      <c r="H15" s="54">
        <v>1</v>
      </c>
      <c r="I15" s="54">
        <v>11</v>
      </c>
      <c r="J15" s="57">
        <v>9.0909090909090898E-2</v>
      </c>
    </row>
    <row r="16" spans="1:86" x14ac:dyDescent="0.35">
      <c r="A16" s="54" t="s">
        <v>47</v>
      </c>
      <c r="B16" s="54">
        <v>35.200662000000001</v>
      </c>
      <c r="C16" s="54">
        <v>-119.05234799999999</v>
      </c>
      <c r="D16" s="54" t="s">
        <v>351</v>
      </c>
      <c r="E16" s="54" t="s">
        <v>44</v>
      </c>
      <c r="F16" s="54" t="s">
        <v>48</v>
      </c>
      <c r="G16" s="54" t="s">
        <v>46</v>
      </c>
      <c r="H16" s="54">
        <v>4</v>
      </c>
      <c r="I16" s="54">
        <v>12</v>
      </c>
      <c r="J16" s="57">
        <v>0.33333333333333298</v>
      </c>
    </row>
    <row r="17" spans="1:10" x14ac:dyDescent="0.35">
      <c r="A17" s="54" t="s">
        <v>1059</v>
      </c>
      <c r="B17" s="54">
        <v>35.213923000000001</v>
      </c>
      <c r="C17" s="54">
        <v>-118.987962</v>
      </c>
      <c r="D17" s="54" t="s">
        <v>351</v>
      </c>
      <c r="E17" s="54" t="s">
        <v>44</v>
      </c>
      <c r="F17" s="54" t="s">
        <v>1060</v>
      </c>
      <c r="G17" s="54" t="s">
        <v>46</v>
      </c>
      <c r="H17" s="54">
        <v>1</v>
      </c>
      <c r="I17" s="54">
        <v>1</v>
      </c>
      <c r="J17" s="57">
        <v>1</v>
      </c>
    </row>
    <row r="18" spans="1:10" x14ac:dyDescent="0.35">
      <c r="A18" s="54" t="s">
        <v>1061</v>
      </c>
      <c r="B18" s="54">
        <v>35.175012000000002</v>
      </c>
      <c r="C18" s="54">
        <v>-119.12432099999999</v>
      </c>
      <c r="D18" s="54" t="s">
        <v>351</v>
      </c>
      <c r="E18" s="54" t="s">
        <v>44</v>
      </c>
      <c r="F18" s="54" t="s">
        <v>49</v>
      </c>
      <c r="G18" s="54" t="s">
        <v>46</v>
      </c>
      <c r="H18" s="54">
        <v>1</v>
      </c>
      <c r="I18" s="54">
        <v>23</v>
      </c>
      <c r="J18" s="57">
        <v>4.3478260869565202E-2</v>
      </c>
    </row>
    <row r="19" spans="1:10" x14ac:dyDescent="0.35">
      <c r="A19" s="54" t="s">
        <v>1062</v>
      </c>
      <c r="B19" s="54">
        <v>35.177401000000003</v>
      </c>
      <c r="C19" s="54">
        <v>-119.121911</v>
      </c>
      <c r="D19" s="54" t="s">
        <v>351</v>
      </c>
      <c r="E19" s="54" t="s">
        <v>44</v>
      </c>
      <c r="F19" s="54" t="s">
        <v>49</v>
      </c>
      <c r="G19" s="54" t="s">
        <v>46</v>
      </c>
      <c r="H19" s="54">
        <v>1</v>
      </c>
      <c r="I19" s="54">
        <v>12</v>
      </c>
      <c r="J19" s="57">
        <v>8.3333333333333301E-2</v>
      </c>
    </row>
    <row r="20" spans="1:10" x14ac:dyDescent="0.35">
      <c r="A20" s="54" t="s">
        <v>50</v>
      </c>
      <c r="B20" s="54">
        <v>35.185952</v>
      </c>
      <c r="C20" s="54">
        <v>-119.103418</v>
      </c>
      <c r="D20" s="54" t="s">
        <v>351</v>
      </c>
      <c r="E20" s="54" t="s">
        <v>44</v>
      </c>
      <c r="F20" s="54" t="s">
        <v>45</v>
      </c>
      <c r="G20" s="54" t="s">
        <v>46</v>
      </c>
      <c r="H20" s="54">
        <v>3</v>
      </c>
      <c r="I20" s="54">
        <v>12</v>
      </c>
      <c r="J20" s="57">
        <v>0.25</v>
      </c>
    </row>
    <row r="21" spans="1:10" x14ac:dyDescent="0.35">
      <c r="A21" s="54" t="s">
        <v>1063</v>
      </c>
      <c r="B21" s="54">
        <v>35.204009999999997</v>
      </c>
      <c r="C21" s="54">
        <v>-119.08110600000001</v>
      </c>
      <c r="D21" s="54" t="s">
        <v>351</v>
      </c>
      <c r="E21" s="54" t="s">
        <v>44</v>
      </c>
      <c r="F21" s="54" t="s">
        <v>1064</v>
      </c>
      <c r="G21" s="54" t="s">
        <v>46</v>
      </c>
      <c r="H21" s="54">
        <v>1</v>
      </c>
      <c r="I21" s="54">
        <v>15</v>
      </c>
      <c r="J21" s="57">
        <v>6.6666666666666693E-2</v>
      </c>
    </row>
    <row r="22" spans="1:10" x14ac:dyDescent="0.35">
      <c r="A22" s="54" t="s">
        <v>1065</v>
      </c>
      <c r="B22" s="54">
        <v>35.203946999999999</v>
      </c>
      <c r="C22" s="54">
        <v>-119.198909</v>
      </c>
      <c r="D22" s="54" t="s">
        <v>351</v>
      </c>
      <c r="E22" s="54" t="s">
        <v>44</v>
      </c>
      <c r="F22" s="54" t="s">
        <v>51</v>
      </c>
      <c r="G22" s="54" t="s">
        <v>46</v>
      </c>
      <c r="H22" s="54">
        <v>1</v>
      </c>
      <c r="I22" s="54">
        <v>13</v>
      </c>
      <c r="J22" s="57">
        <v>7.69230769230769E-2</v>
      </c>
    </row>
    <row r="23" spans="1:10" x14ac:dyDescent="0.35">
      <c r="A23" s="54" t="s">
        <v>52</v>
      </c>
      <c r="B23" s="54">
        <v>35.214329999999997</v>
      </c>
      <c r="C23" s="54">
        <v>-119.207404</v>
      </c>
      <c r="D23" s="54" t="s">
        <v>351</v>
      </c>
      <c r="E23" s="54" t="s">
        <v>44</v>
      </c>
      <c r="F23" s="54" t="s">
        <v>53</v>
      </c>
      <c r="G23" s="54" t="s">
        <v>46</v>
      </c>
      <c r="H23" s="54">
        <v>3</v>
      </c>
      <c r="I23" s="54">
        <v>14</v>
      </c>
      <c r="J23" s="57">
        <v>0.214285714285714</v>
      </c>
    </row>
    <row r="24" spans="1:10" x14ac:dyDescent="0.35">
      <c r="A24" s="54" t="s">
        <v>1066</v>
      </c>
      <c r="B24" s="54">
        <v>35.214247999999998</v>
      </c>
      <c r="C24" s="54">
        <v>-119.209689</v>
      </c>
      <c r="D24" s="54" t="s">
        <v>351</v>
      </c>
      <c r="E24" s="54" t="s">
        <v>44</v>
      </c>
      <c r="F24" s="54" t="s">
        <v>54</v>
      </c>
      <c r="G24" s="54" t="s">
        <v>46</v>
      </c>
      <c r="H24" s="54">
        <v>1</v>
      </c>
      <c r="I24" s="54">
        <v>15</v>
      </c>
      <c r="J24" s="57">
        <v>6.6666666666666693E-2</v>
      </c>
    </row>
    <row r="25" spans="1:10" x14ac:dyDescent="0.35">
      <c r="A25" s="54" t="s">
        <v>1067</v>
      </c>
      <c r="B25" s="54">
        <v>35.202446999999999</v>
      </c>
      <c r="C25" s="54">
        <v>-119.198758</v>
      </c>
      <c r="D25" s="54" t="s">
        <v>351</v>
      </c>
      <c r="E25" s="54" t="s">
        <v>44</v>
      </c>
      <c r="F25" s="54" t="s">
        <v>51</v>
      </c>
      <c r="G25" s="54" t="s">
        <v>46</v>
      </c>
      <c r="H25" s="54">
        <v>1</v>
      </c>
      <c r="I25" s="54">
        <v>13</v>
      </c>
      <c r="J25" s="57">
        <v>7.69230769230769E-2</v>
      </c>
    </row>
    <row r="26" spans="1:10" x14ac:dyDescent="0.35">
      <c r="A26" s="54" t="s">
        <v>1068</v>
      </c>
      <c r="B26" s="54">
        <v>35.251413999999997</v>
      </c>
      <c r="C26" s="54">
        <v>-119.157174</v>
      </c>
      <c r="D26" s="54" t="s">
        <v>351</v>
      </c>
      <c r="E26" s="54" t="s">
        <v>44</v>
      </c>
      <c r="F26" s="54" t="s">
        <v>51</v>
      </c>
      <c r="G26" s="54" t="s">
        <v>46</v>
      </c>
      <c r="H26" s="54">
        <v>1</v>
      </c>
      <c r="I26" s="54">
        <v>8</v>
      </c>
      <c r="J26" s="57">
        <v>0.125</v>
      </c>
    </row>
    <row r="27" spans="1:10" x14ac:dyDescent="0.35">
      <c r="A27" s="54" t="s">
        <v>1069</v>
      </c>
      <c r="B27" s="54">
        <v>35.957973000000003</v>
      </c>
      <c r="C27" s="54">
        <v>-119.231588</v>
      </c>
      <c r="D27" s="54" t="s">
        <v>701</v>
      </c>
      <c r="E27" s="54" t="s">
        <v>44</v>
      </c>
      <c r="F27" s="54" t="s">
        <v>1070</v>
      </c>
      <c r="G27" s="54" t="s">
        <v>46</v>
      </c>
      <c r="H27" s="54">
        <v>1</v>
      </c>
      <c r="I27" s="54">
        <v>2</v>
      </c>
      <c r="J27" s="57">
        <v>0.5</v>
      </c>
    </row>
    <row r="28" spans="1:10" x14ac:dyDescent="0.35">
      <c r="A28" s="54" t="s">
        <v>1071</v>
      </c>
      <c r="B28" s="54">
        <v>36.000466000000003</v>
      </c>
      <c r="C28" s="54">
        <v>-119.50093200000001</v>
      </c>
      <c r="D28" s="54" t="s">
        <v>701</v>
      </c>
      <c r="E28" s="54" t="s">
        <v>44</v>
      </c>
      <c r="F28" s="54" t="s">
        <v>1072</v>
      </c>
      <c r="G28" s="54" t="s">
        <v>46</v>
      </c>
      <c r="H28" s="54">
        <v>1</v>
      </c>
      <c r="I28" s="54">
        <v>1</v>
      </c>
      <c r="J28" s="57">
        <v>1</v>
      </c>
    </row>
    <row r="29" spans="1:10" x14ac:dyDescent="0.35">
      <c r="A29" s="54" t="s">
        <v>1073</v>
      </c>
      <c r="B29" s="54">
        <v>35.990879999999997</v>
      </c>
      <c r="C29" s="54">
        <v>-119.491941</v>
      </c>
      <c r="D29" s="54" t="s">
        <v>701</v>
      </c>
      <c r="E29" s="54" t="s">
        <v>55</v>
      </c>
      <c r="F29" s="54" t="s">
        <v>1019</v>
      </c>
      <c r="G29" s="54" t="s">
        <v>56</v>
      </c>
      <c r="H29" s="54">
        <v>1</v>
      </c>
      <c r="I29" s="54">
        <v>2</v>
      </c>
      <c r="J29" s="57">
        <v>0.5</v>
      </c>
    </row>
    <row r="30" spans="1:10" x14ac:dyDescent="0.35">
      <c r="A30" s="54" t="s">
        <v>57</v>
      </c>
      <c r="B30" s="54">
        <v>36.018492999999999</v>
      </c>
      <c r="C30" s="54">
        <v>-119.41682299999999</v>
      </c>
      <c r="D30" s="54" t="s">
        <v>614</v>
      </c>
      <c r="E30" s="54" t="s">
        <v>44</v>
      </c>
      <c r="F30" s="54" t="s">
        <v>58</v>
      </c>
      <c r="G30" s="54" t="s">
        <v>46</v>
      </c>
      <c r="H30" s="54">
        <v>3</v>
      </c>
      <c r="I30" s="54">
        <v>9</v>
      </c>
      <c r="J30" s="57">
        <v>0.33333333333333298</v>
      </c>
    </row>
    <row r="31" spans="1:10" x14ac:dyDescent="0.35">
      <c r="A31" s="54" t="s">
        <v>1074</v>
      </c>
      <c r="B31" s="54">
        <v>36.044477999999998</v>
      </c>
      <c r="C31" s="54">
        <v>-119.21684</v>
      </c>
      <c r="D31" s="54" t="s">
        <v>614</v>
      </c>
      <c r="E31" s="54" t="s">
        <v>44</v>
      </c>
      <c r="F31" s="54" t="s">
        <v>1075</v>
      </c>
      <c r="G31" s="54" t="s">
        <v>46</v>
      </c>
      <c r="H31" s="54">
        <v>1</v>
      </c>
      <c r="I31" s="54">
        <v>1</v>
      </c>
      <c r="J31" s="57">
        <v>1</v>
      </c>
    </row>
    <row r="32" spans="1:10" x14ac:dyDescent="0.35">
      <c r="A32" s="54" t="s">
        <v>59</v>
      </c>
      <c r="B32" s="54">
        <v>36.093493000000002</v>
      </c>
      <c r="C32" s="54">
        <v>-119.339671</v>
      </c>
      <c r="D32" s="54" t="s">
        <v>614</v>
      </c>
      <c r="E32" s="54" t="s">
        <v>44</v>
      </c>
      <c r="F32" s="54" t="s">
        <v>60</v>
      </c>
      <c r="G32" s="54" t="s">
        <v>46</v>
      </c>
      <c r="H32" s="54">
        <v>3</v>
      </c>
      <c r="I32" s="54">
        <v>8</v>
      </c>
      <c r="J32" s="57">
        <v>0.375</v>
      </c>
    </row>
    <row r="33" spans="1:10" x14ac:dyDescent="0.35">
      <c r="A33" s="54" t="s">
        <v>1076</v>
      </c>
      <c r="B33" s="54">
        <v>36.081249999999997</v>
      </c>
      <c r="C33" s="54">
        <v>-119.421266</v>
      </c>
      <c r="D33" s="54" t="s">
        <v>614</v>
      </c>
      <c r="E33" s="54" t="s">
        <v>44</v>
      </c>
      <c r="F33" s="54" t="s">
        <v>1077</v>
      </c>
      <c r="G33" s="54" t="s">
        <v>46</v>
      </c>
      <c r="H33" s="54">
        <v>1</v>
      </c>
      <c r="I33" s="54">
        <v>7</v>
      </c>
      <c r="J33" s="57">
        <v>0.14285714285714299</v>
      </c>
    </row>
    <row r="34" spans="1:10" x14ac:dyDescent="0.35">
      <c r="A34" s="54" t="s">
        <v>61</v>
      </c>
      <c r="B34" s="54">
        <v>36.073672000000002</v>
      </c>
      <c r="C34" s="54">
        <v>-119.44069</v>
      </c>
      <c r="D34" s="54" t="s">
        <v>614</v>
      </c>
      <c r="E34" s="54" t="s">
        <v>62</v>
      </c>
      <c r="F34" s="54" t="s">
        <v>63</v>
      </c>
      <c r="G34" s="54" t="s">
        <v>46</v>
      </c>
      <c r="H34" s="54">
        <v>5</v>
      </c>
      <c r="I34" s="54">
        <v>8</v>
      </c>
      <c r="J34" s="57">
        <v>0.625</v>
      </c>
    </row>
    <row r="35" spans="1:10" x14ac:dyDescent="0.35">
      <c r="A35" s="54" t="s">
        <v>64</v>
      </c>
      <c r="B35" s="54">
        <v>37.986497999999997</v>
      </c>
      <c r="C35" s="54">
        <v>-121.473553</v>
      </c>
      <c r="D35" s="54" t="s">
        <v>65</v>
      </c>
      <c r="E35" s="54" t="s">
        <v>27</v>
      </c>
      <c r="F35" s="54" t="s">
        <v>651</v>
      </c>
      <c r="G35" s="54" t="s">
        <v>28</v>
      </c>
      <c r="H35" s="54">
        <v>12</v>
      </c>
      <c r="I35" s="54">
        <v>20</v>
      </c>
      <c r="J35" s="57">
        <v>0.6</v>
      </c>
    </row>
    <row r="36" spans="1:10" x14ac:dyDescent="0.35">
      <c r="A36" s="54" t="s">
        <v>1078</v>
      </c>
      <c r="B36" s="54">
        <v>36.078623999999998</v>
      </c>
      <c r="C36" s="54">
        <v>-119.441585</v>
      </c>
      <c r="D36" s="54" t="s">
        <v>614</v>
      </c>
      <c r="E36" s="54" t="s">
        <v>44</v>
      </c>
      <c r="F36" s="54" t="s">
        <v>63</v>
      </c>
      <c r="G36" s="54" t="s">
        <v>46</v>
      </c>
      <c r="H36" s="54">
        <v>1</v>
      </c>
      <c r="I36" s="54">
        <v>7</v>
      </c>
      <c r="J36" s="57">
        <v>0.14285714285714299</v>
      </c>
    </row>
    <row r="37" spans="1:10" x14ac:dyDescent="0.35">
      <c r="A37" s="54" t="s">
        <v>66</v>
      </c>
      <c r="B37" s="54">
        <v>36.103274999999996</v>
      </c>
      <c r="C37" s="54">
        <v>-119.373515</v>
      </c>
      <c r="D37" s="54" t="s">
        <v>614</v>
      </c>
      <c r="E37" s="54" t="s">
        <v>44</v>
      </c>
      <c r="F37" s="54" t="s">
        <v>67</v>
      </c>
      <c r="G37" s="54" t="s">
        <v>46</v>
      </c>
      <c r="H37" s="54">
        <v>2</v>
      </c>
      <c r="I37" s="54">
        <v>10</v>
      </c>
      <c r="J37" s="57">
        <v>0.2</v>
      </c>
    </row>
    <row r="38" spans="1:10" x14ac:dyDescent="0.35">
      <c r="A38" s="54" t="s">
        <v>1079</v>
      </c>
      <c r="B38" s="54">
        <v>36.101627999999998</v>
      </c>
      <c r="C38" s="54">
        <v>-119.417665</v>
      </c>
      <c r="D38" s="54" t="s">
        <v>614</v>
      </c>
      <c r="E38" s="54" t="s">
        <v>44</v>
      </c>
      <c r="F38" s="54" t="s">
        <v>1080</v>
      </c>
      <c r="G38" s="54" t="s">
        <v>46</v>
      </c>
      <c r="H38" s="54">
        <v>1</v>
      </c>
      <c r="I38" s="54">
        <v>5</v>
      </c>
      <c r="J38" s="57">
        <v>0.2</v>
      </c>
    </row>
    <row r="39" spans="1:10" x14ac:dyDescent="0.35">
      <c r="A39" s="54" t="s">
        <v>1081</v>
      </c>
      <c r="B39" s="54">
        <v>36.147357999999997</v>
      </c>
      <c r="C39" s="54">
        <v>-119.49951900000001</v>
      </c>
      <c r="D39" s="54" t="s">
        <v>701</v>
      </c>
      <c r="E39" s="54" t="s">
        <v>44</v>
      </c>
      <c r="F39" s="54" t="s">
        <v>1082</v>
      </c>
      <c r="G39" s="54" t="s">
        <v>46</v>
      </c>
      <c r="H39" s="54">
        <v>1</v>
      </c>
      <c r="I39" s="54">
        <v>3</v>
      </c>
      <c r="J39" s="57">
        <v>0.33333333333333298</v>
      </c>
    </row>
    <row r="40" spans="1:10" x14ac:dyDescent="0.35">
      <c r="A40" s="54" t="s">
        <v>1083</v>
      </c>
      <c r="B40" s="54">
        <v>36.141361000000003</v>
      </c>
      <c r="C40" s="54">
        <v>-119.53598</v>
      </c>
      <c r="D40" s="54" t="s">
        <v>701</v>
      </c>
      <c r="E40" s="54" t="s">
        <v>44</v>
      </c>
      <c r="F40" s="54" t="s">
        <v>1084</v>
      </c>
      <c r="G40" s="54" t="s">
        <v>46</v>
      </c>
      <c r="H40" s="54">
        <v>1</v>
      </c>
      <c r="I40" s="54">
        <v>3</v>
      </c>
      <c r="J40" s="57">
        <v>0.33333333333333298</v>
      </c>
    </row>
    <row r="41" spans="1:10" x14ac:dyDescent="0.35">
      <c r="A41" s="54" t="s">
        <v>1085</v>
      </c>
      <c r="B41" s="54">
        <v>36.215831690000002</v>
      </c>
      <c r="C41" s="54">
        <v>-119.1659152</v>
      </c>
      <c r="D41" s="54" t="s">
        <v>701</v>
      </c>
      <c r="E41" s="54" t="s">
        <v>44</v>
      </c>
      <c r="F41" s="54" t="s">
        <v>1086</v>
      </c>
      <c r="G41" s="54" t="s">
        <v>46</v>
      </c>
      <c r="H41" s="54">
        <v>1</v>
      </c>
      <c r="I41" s="54">
        <v>9</v>
      </c>
      <c r="J41" s="57">
        <v>0.11111111111111099</v>
      </c>
    </row>
    <row r="42" spans="1:10" x14ac:dyDescent="0.35">
      <c r="A42" s="54" t="s">
        <v>68</v>
      </c>
      <c r="B42" s="54">
        <v>36.203220819999999</v>
      </c>
      <c r="C42" s="54">
        <v>-119.1910761</v>
      </c>
      <c r="D42" s="54" t="s">
        <v>701</v>
      </c>
      <c r="E42" s="54" t="s">
        <v>44</v>
      </c>
      <c r="F42" s="54" t="s">
        <v>1087</v>
      </c>
      <c r="G42" s="54" t="s">
        <v>46</v>
      </c>
      <c r="H42" s="54">
        <v>2</v>
      </c>
      <c r="I42" s="54">
        <v>8</v>
      </c>
      <c r="J42" s="57">
        <v>0.25</v>
      </c>
    </row>
    <row r="43" spans="1:10" x14ac:dyDescent="0.35">
      <c r="A43" s="54" t="s">
        <v>1088</v>
      </c>
      <c r="B43" s="54">
        <v>36.165297180000003</v>
      </c>
      <c r="C43" s="54">
        <v>-119.53785379999999</v>
      </c>
      <c r="D43" s="54" t="s">
        <v>701</v>
      </c>
      <c r="E43" s="54" t="s">
        <v>44</v>
      </c>
      <c r="F43" s="54" t="s">
        <v>1089</v>
      </c>
      <c r="G43" s="54" t="s">
        <v>46</v>
      </c>
      <c r="H43" s="54">
        <v>1</v>
      </c>
      <c r="I43" s="54">
        <v>2</v>
      </c>
      <c r="J43" s="57">
        <v>0.5</v>
      </c>
    </row>
    <row r="44" spans="1:10" x14ac:dyDescent="0.35">
      <c r="A44" s="54" t="s">
        <v>1090</v>
      </c>
      <c r="B44" s="54">
        <v>36.227986119999997</v>
      </c>
      <c r="C44" s="54">
        <v>-119.18032030000001</v>
      </c>
      <c r="D44" s="54" t="s">
        <v>701</v>
      </c>
      <c r="E44" s="54" t="s">
        <v>62</v>
      </c>
      <c r="F44" s="54" t="s">
        <v>135</v>
      </c>
      <c r="G44" s="54" t="s">
        <v>46</v>
      </c>
      <c r="H44" s="54">
        <v>1</v>
      </c>
      <c r="I44" s="54">
        <v>8</v>
      </c>
      <c r="J44" s="57">
        <v>0.125</v>
      </c>
    </row>
    <row r="45" spans="1:10" x14ac:dyDescent="0.35">
      <c r="A45" s="54" t="s">
        <v>1091</v>
      </c>
      <c r="B45" s="54">
        <v>36.163991430000003</v>
      </c>
      <c r="C45" s="54">
        <v>-119.6924935</v>
      </c>
      <c r="D45" s="54" t="s">
        <v>617</v>
      </c>
      <c r="E45" s="54" t="s">
        <v>44</v>
      </c>
      <c r="F45" s="54" t="s">
        <v>1092</v>
      </c>
      <c r="G45" s="54" t="s">
        <v>46</v>
      </c>
      <c r="H45" s="54">
        <v>1</v>
      </c>
      <c r="I45" s="54">
        <v>3</v>
      </c>
      <c r="J45" s="57">
        <v>0.33333333333333298</v>
      </c>
    </row>
    <row r="46" spans="1:10" x14ac:dyDescent="0.35">
      <c r="A46" s="54" t="s">
        <v>1093</v>
      </c>
      <c r="B46" s="54">
        <v>36.182383000000002</v>
      </c>
      <c r="C46" s="54">
        <v>-119.659077</v>
      </c>
      <c r="D46" s="54" t="s">
        <v>617</v>
      </c>
      <c r="E46" s="54" t="s">
        <v>44</v>
      </c>
      <c r="F46" s="54" t="s">
        <v>1094</v>
      </c>
      <c r="G46" s="54" t="s">
        <v>46</v>
      </c>
      <c r="H46" s="54">
        <v>1</v>
      </c>
      <c r="I46" s="54">
        <v>8</v>
      </c>
      <c r="J46" s="57">
        <v>0.125</v>
      </c>
    </row>
    <row r="47" spans="1:10" x14ac:dyDescent="0.35">
      <c r="A47" s="54" t="s">
        <v>1095</v>
      </c>
      <c r="B47" s="54">
        <v>36.192615000000004</v>
      </c>
      <c r="C47" s="54">
        <v>-119.531047</v>
      </c>
      <c r="D47" s="54" t="s">
        <v>617</v>
      </c>
      <c r="E47" s="54" t="s">
        <v>44</v>
      </c>
      <c r="F47" s="54" t="s">
        <v>1096</v>
      </c>
      <c r="G47" s="54" t="s">
        <v>46</v>
      </c>
      <c r="H47" s="54">
        <v>1</v>
      </c>
      <c r="I47" s="54">
        <v>2</v>
      </c>
      <c r="J47" s="57">
        <v>0.5</v>
      </c>
    </row>
    <row r="48" spans="1:10" x14ac:dyDescent="0.35">
      <c r="A48" s="54" t="s">
        <v>1097</v>
      </c>
      <c r="B48" s="54">
        <v>36.164541</v>
      </c>
      <c r="C48" s="54">
        <v>-119.69238900000001</v>
      </c>
      <c r="D48" s="54" t="s">
        <v>617</v>
      </c>
      <c r="E48" s="54" t="s">
        <v>44</v>
      </c>
      <c r="F48" s="54" t="s">
        <v>1092</v>
      </c>
      <c r="G48" s="54" t="s">
        <v>46</v>
      </c>
      <c r="H48" s="54">
        <v>1</v>
      </c>
      <c r="I48" s="54">
        <v>2</v>
      </c>
      <c r="J48" s="57">
        <v>0.5</v>
      </c>
    </row>
    <row r="49" spans="1:10" x14ac:dyDescent="0.35">
      <c r="A49" s="54" t="s">
        <v>1098</v>
      </c>
      <c r="B49" s="54">
        <v>36.189115000000001</v>
      </c>
      <c r="C49" s="54">
        <v>-119.606686</v>
      </c>
      <c r="D49" s="54" t="s">
        <v>617</v>
      </c>
      <c r="E49" s="54" t="s">
        <v>44</v>
      </c>
      <c r="F49" s="54" t="s">
        <v>69</v>
      </c>
      <c r="G49" s="54" t="s">
        <v>46</v>
      </c>
      <c r="H49" s="54">
        <v>1</v>
      </c>
      <c r="I49" s="54">
        <v>5</v>
      </c>
      <c r="J49" s="57">
        <v>0.2</v>
      </c>
    </row>
    <row r="50" spans="1:10" x14ac:dyDescent="0.35">
      <c r="A50" s="54" t="s">
        <v>1099</v>
      </c>
      <c r="B50" s="54">
        <v>36.194111999999997</v>
      </c>
      <c r="C50" s="54">
        <v>-119.56100000000001</v>
      </c>
      <c r="D50" s="54" t="s">
        <v>617</v>
      </c>
      <c r="E50" s="54" t="s">
        <v>44</v>
      </c>
      <c r="F50" s="54" t="s">
        <v>1100</v>
      </c>
      <c r="G50" s="54" t="s">
        <v>46</v>
      </c>
      <c r="H50" s="54">
        <v>1</v>
      </c>
      <c r="I50" s="54">
        <v>2</v>
      </c>
      <c r="J50" s="57">
        <v>0.5</v>
      </c>
    </row>
    <row r="51" spans="1:10" x14ac:dyDescent="0.35">
      <c r="A51" s="54" t="s">
        <v>1101</v>
      </c>
      <c r="B51" s="54">
        <v>36.192641000000002</v>
      </c>
      <c r="C51" s="54">
        <v>-119.53300400000001</v>
      </c>
      <c r="D51" s="54" t="s">
        <v>617</v>
      </c>
      <c r="E51" s="54" t="s">
        <v>44</v>
      </c>
      <c r="F51" s="54" t="s">
        <v>1096</v>
      </c>
      <c r="G51" s="54" t="s">
        <v>46</v>
      </c>
      <c r="H51" s="54">
        <v>1</v>
      </c>
      <c r="I51" s="54">
        <v>2</v>
      </c>
      <c r="J51" s="57">
        <v>0.5</v>
      </c>
    </row>
    <row r="52" spans="1:10" x14ac:dyDescent="0.35">
      <c r="A52" s="54" t="s">
        <v>1102</v>
      </c>
      <c r="B52" s="54">
        <v>36.205483999999998</v>
      </c>
      <c r="C52" s="54">
        <v>-119.53237300000001</v>
      </c>
      <c r="D52" s="54" t="s">
        <v>617</v>
      </c>
      <c r="E52" s="54" t="s">
        <v>44</v>
      </c>
      <c r="F52" s="54" t="s">
        <v>1103</v>
      </c>
      <c r="G52" s="54" t="s">
        <v>46</v>
      </c>
      <c r="H52" s="54">
        <v>1</v>
      </c>
      <c r="I52" s="54">
        <v>2</v>
      </c>
      <c r="J52" s="57">
        <v>0.5</v>
      </c>
    </row>
    <row r="53" spans="1:10" x14ac:dyDescent="0.35">
      <c r="A53" s="54" t="s">
        <v>1104</v>
      </c>
      <c r="B53" s="54">
        <v>36.199680000000001</v>
      </c>
      <c r="C53" s="54">
        <v>-119.596795</v>
      </c>
      <c r="D53" s="54" t="s">
        <v>617</v>
      </c>
      <c r="E53" s="54" t="s">
        <v>44</v>
      </c>
      <c r="F53" s="54" t="s">
        <v>1105</v>
      </c>
      <c r="G53" s="54" t="s">
        <v>46</v>
      </c>
      <c r="H53" s="54">
        <v>1</v>
      </c>
      <c r="I53" s="54">
        <v>2</v>
      </c>
      <c r="J53" s="57">
        <v>0.5</v>
      </c>
    </row>
    <row r="54" spans="1:10" x14ac:dyDescent="0.35">
      <c r="A54" s="54" t="s">
        <v>1106</v>
      </c>
      <c r="B54" s="54">
        <v>36.197837999999997</v>
      </c>
      <c r="C54" s="54">
        <v>-119.638796</v>
      </c>
      <c r="D54" s="54" t="s">
        <v>617</v>
      </c>
      <c r="E54" s="54" t="s">
        <v>44</v>
      </c>
      <c r="F54" s="54" t="s">
        <v>1107</v>
      </c>
      <c r="G54" s="54" t="s">
        <v>46</v>
      </c>
      <c r="H54" s="54">
        <v>1</v>
      </c>
      <c r="I54" s="54">
        <v>4</v>
      </c>
      <c r="J54" s="57">
        <v>0.25</v>
      </c>
    </row>
    <row r="55" spans="1:10" x14ac:dyDescent="0.35">
      <c r="A55" s="54" t="s">
        <v>1108</v>
      </c>
      <c r="B55" s="54">
        <v>36.207186</v>
      </c>
      <c r="C55" s="54">
        <v>-119.69637899999999</v>
      </c>
      <c r="D55" s="54" t="s">
        <v>617</v>
      </c>
      <c r="E55" s="54" t="s">
        <v>44</v>
      </c>
      <c r="F55" s="54" t="s">
        <v>1109</v>
      </c>
      <c r="G55" s="54" t="s">
        <v>46</v>
      </c>
      <c r="H55" s="54">
        <v>1</v>
      </c>
      <c r="I55" s="54">
        <v>5</v>
      </c>
      <c r="J55" s="57">
        <v>0.2</v>
      </c>
    </row>
    <row r="56" spans="1:10" x14ac:dyDescent="0.35">
      <c r="A56" s="54" t="s">
        <v>1110</v>
      </c>
      <c r="B56" s="54">
        <v>36.196885000000002</v>
      </c>
      <c r="C56" s="54">
        <v>-119.68447399999999</v>
      </c>
      <c r="D56" s="54" t="s">
        <v>617</v>
      </c>
      <c r="E56" s="54" t="s">
        <v>44</v>
      </c>
      <c r="F56" s="54" t="s">
        <v>1111</v>
      </c>
      <c r="G56" s="54" t="s">
        <v>46</v>
      </c>
      <c r="H56" s="54">
        <v>1</v>
      </c>
      <c r="I56" s="54">
        <v>4</v>
      </c>
      <c r="J56" s="57">
        <v>0.25</v>
      </c>
    </row>
    <row r="57" spans="1:10" x14ac:dyDescent="0.35">
      <c r="A57" s="54" t="s">
        <v>1112</v>
      </c>
      <c r="B57" s="54">
        <v>36.215859000000002</v>
      </c>
      <c r="C57" s="54">
        <v>-119.607587</v>
      </c>
      <c r="D57" s="54" t="s">
        <v>617</v>
      </c>
      <c r="E57" s="54" t="s">
        <v>44</v>
      </c>
      <c r="F57" s="54" t="s">
        <v>1113</v>
      </c>
      <c r="G57" s="54" t="s">
        <v>46</v>
      </c>
      <c r="H57" s="54">
        <v>1</v>
      </c>
      <c r="I57" s="54">
        <v>2</v>
      </c>
      <c r="J57" s="57">
        <v>0.5</v>
      </c>
    </row>
    <row r="58" spans="1:10" x14ac:dyDescent="0.35">
      <c r="A58" s="54" t="s">
        <v>1114</v>
      </c>
      <c r="B58" s="54">
        <v>36.265770000000003</v>
      </c>
      <c r="C58" s="54">
        <v>-119.40552099999999</v>
      </c>
      <c r="D58" s="54" t="s">
        <v>701</v>
      </c>
      <c r="E58" s="54" t="s">
        <v>44</v>
      </c>
      <c r="F58" s="54" t="s">
        <v>70</v>
      </c>
      <c r="G58" s="54" t="s">
        <v>46</v>
      </c>
      <c r="H58" s="54">
        <v>1</v>
      </c>
      <c r="I58" s="54">
        <v>3</v>
      </c>
      <c r="J58" s="57">
        <v>0.33333333333333298</v>
      </c>
    </row>
    <row r="59" spans="1:10" x14ac:dyDescent="0.35">
      <c r="A59" s="54" t="s">
        <v>1115</v>
      </c>
      <c r="B59" s="54">
        <v>36.248562</v>
      </c>
      <c r="C59" s="54">
        <v>-119.498216</v>
      </c>
      <c r="D59" s="54" t="s">
        <v>701</v>
      </c>
      <c r="E59" s="54" t="s">
        <v>44</v>
      </c>
      <c r="F59" s="54" t="s">
        <v>1116</v>
      </c>
      <c r="G59" s="54" t="s">
        <v>46</v>
      </c>
      <c r="H59" s="54">
        <v>1</v>
      </c>
      <c r="I59" s="54">
        <v>2</v>
      </c>
      <c r="J59" s="57">
        <v>0.5</v>
      </c>
    </row>
    <row r="60" spans="1:10" x14ac:dyDescent="0.35">
      <c r="A60" s="54" t="s">
        <v>1117</v>
      </c>
      <c r="B60" s="54">
        <v>36.229968</v>
      </c>
      <c r="C60" s="54">
        <v>-119.61322199999999</v>
      </c>
      <c r="D60" s="54" t="s">
        <v>701</v>
      </c>
      <c r="E60" s="54" t="s">
        <v>44</v>
      </c>
      <c r="F60" s="54" t="s">
        <v>1118</v>
      </c>
      <c r="G60" s="54" t="s">
        <v>46</v>
      </c>
      <c r="H60" s="54">
        <v>1</v>
      </c>
      <c r="I60" s="54">
        <v>2</v>
      </c>
      <c r="J60" s="57">
        <v>0.5</v>
      </c>
    </row>
    <row r="61" spans="1:10" x14ac:dyDescent="0.35">
      <c r="A61" s="54" t="s">
        <v>1119</v>
      </c>
      <c r="B61" s="54">
        <v>36.220377999999997</v>
      </c>
      <c r="C61" s="54">
        <v>-119.621134</v>
      </c>
      <c r="D61" s="54" t="s">
        <v>701</v>
      </c>
      <c r="E61" s="54" t="s">
        <v>44</v>
      </c>
      <c r="F61" s="54" t="s">
        <v>1120</v>
      </c>
      <c r="G61" s="54" t="s">
        <v>46</v>
      </c>
      <c r="H61" s="54">
        <v>1</v>
      </c>
      <c r="I61" s="54">
        <v>3</v>
      </c>
      <c r="J61" s="57">
        <v>0.33333333333333298</v>
      </c>
    </row>
    <row r="62" spans="1:10" x14ac:dyDescent="0.35">
      <c r="A62" s="54" t="s">
        <v>71</v>
      </c>
      <c r="B62" s="54">
        <v>36.221189000000003</v>
      </c>
      <c r="C62" s="54">
        <v>-119.685542</v>
      </c>
      <c r="D62" s="54" t="s">
        <v>701</v>
      </c>
      <c r="E62" s="54" t="s">
        <v>44</v>
      </c>
      <c r="F62" s="54" t="s">
        <v>72</v>
      </c>
      <c r="G62" s="54" t="s">
        <v>46</v>
      </c>
      <c r="H62" s="54">
        <v>2</v>
      </c>
      <c r="I62" s="54">
        <v>4</v>
      </c>
      <c r="J62" s="57">
        <v>0.5</v>
      </c>
    </row>
    <row r="63" spans="1:10" x14ac:dyDescent="0.35">
      <c r="A63" s="54" t="s">
        <v>1121</v>
      </c>
      <c r="B63" s="54">
        <v>36.242215999999999</v>
      </c>
      <c r="C63" s="54">
        <v>-119.54894400000001</v>
      </c>
      <c r="D63" s="54" t="s">
        <v>701</v>
      </c>
      <c r="E63" s="54" t="s">
        <v>44</v>
      </c>
      <c r="F63" s="54" t="s">
        <v>1122</v>
      </c>
      <c r="G63" s="54" t="s">
        <v>46</v>
      </c>
      <c r="H63" s="54">
        <v>1</v>
      </c>
      <c r="I63" s="54">
        <v>3</v>
      </c>
      <c r="J63" s="57">
        <v>0.33333333333333298</v>
      </c>
    </row>
    <row r="64" spans="1:10" x14ac:dyDescent="0.35">
      <c r="A64" s="54" t="s">
        <v>1123</v>
      </c>
      <c r="B64" s="54">
        <v>36.243980000000001</v>
      </c>
      <c r="C64" s="54">
        <v>-119.57482</v>
      </c>
      <c r="D64" s="54" t="s">
        <v>701</v>
      </c>
      <c r="E64" s="54" t="s">
        <v>44</v>
      </c>
      <c r="F64" s="54" t="s">
        <v>1124</v>
      </c>
      <c r="G64" s="54" t="s">
        <v>46</v>
      </c>
      <c r="H64" s="54">
        <v>1</v>
      </c>
      <c r="I64" s="54">
        <v>2</v>
      </c>
      <c r="J64" s="57">
        <v>0.5</v>
      </c>
    </row>
    <row r="65" spans="1:10" x14ac:dyDescent="0.35">
      <c r="A65" s="54" t="s">
        <v>1125</v>
      </c>
      <c r="B65" s="54">
        <v>36.265687</v>
      </c>
      <c r="C65" s="54">
        <v>-119.404776</v>
      </c>
      <c r="D65" s="54" t="s">
        <v>701</v>
      </c>
      <c r="E65" s="54" t="s">
        <v>44</v>
      </c>
      <c r="F65" s="54" t="s">
        <v>70</v>
      </c>
      <c r="G65" s="54" t="s">
        <v>46</v>
      </c>
      <c r="H65" s="54">
        <v>1</v>
      </c>
      <c r="I65" s="54">
        <v>3</v>
      </c>
      <c r="J65" s="57">
        <v>0.33333333333333298</v>
      </c>
    </row>
    <row r="66" spans="1:10" x14ac:dyDescent="0.35">
      <c r="A66" s="54" t="s">
        <v>1126</v>
      </c>
      <c r="B66" s="54">
        <v>36.276057000000002</v>
      </c>
      <c r="C66" s="54">
        <v>-119.452203</v>
      </c>
      <c r="D66" s="54" t="s">
        <v>701</v>
      </c>
      <c r="E66" s="54" t="s">
        <v>44</v>
      </c>
      <c r="F66" s="54" t="s">
        <v>1127</v>
      </c>
      <c r="G66" s="54" t="s">
        <v>46</v>
      </c>
      <c r="H66" s="54">
        <v>1</v>
      </c>
      <c r="I66" s="54">
        <v>2</v>
      </c>
      <c r="J66" s="57">
        <v>0.5</v>
      </c>
    </row>
    <row r="67" spans="1:10" x14ac:dyDescent="0.35">
      <c r="A67" s="54" t="s">
        <v>73</v>
      </c>
      <c r="B67" s="54">
        <v>36.262286000000003</v>
      </c>
      <c r="C67" s="54">
        <v>-119.627813</v>
      </c>
      <c r="D67" s="54" t="s">
        <v>701</v>
      </c>
      <c r="E67" s="54" t="s">
        <v>44</v>
      </c>
      <c r="F67" s="54" t="s">
        <v>74</v>
      </c>
      <c r="G67" s="54" t="s">
        <v>46</v>
      </c>
      <c r="H67" s="54">
        <v>2</v>
      </c>
      <c r="I67" s="54">
        <v>4</v>
      </c>
      <c r="J67" s="57">
        <v>0.5</v>
      </c>
    </row>
    <row r="68" spans="1:10" x14ac:dyDescent="0.35">
      <c r="A68" s="54" t="s">
        <v>1128</v>
      </c>
      <c r="B68" s="54">
        <v>36.257328999999999</v>
      </c>
      <c r="C68" s="54">
        <v>-119.604838</v>
      </c>
      <c r="D68" s="54" t="s">
        <v>701</v>
      </c>
      <c r="E68" s="54" t="s">
        <v>44</v>
      </c>
      <c r="F68" s="54" t="s">
        <v>1129</v>
      </c>
      <c r="G68" s="54" t="s">
        <v>46</v>
      </c>
      <c r="H68" s="54">
        <v>1</v>
      </c>
      <c r="I68" s="54">
        <v>2</v>
      </c>
      <c r="J68" s="57">
        <v>0.5</v>
      </c>
    </row>
    <row r="69" spans="1:10" x14ac:dyDescent="0.35">
      <c r="A69" s="54" t="s">
        <v>1130</v>
      </c>
      <c r="B69" s="54">
        <v>36.277026999999997</v>
      </c>
      <c r="C69" s="54">
        <v>-119.533298</v>
      </c>
      <c r="D69" s="54" t="s">
        <v>701</v>
      </c>
      <c r="E69" s="54" t="s">
        <v>44</v>
      </c>
      <c r="F69" s="54" t="s">
        <v>1131</v>
      </c>
      <c r="G69" s="54" t="s">
        <v>46</v>
      </c>
      <c r="H69" s="54">
        <v>1</v>
      </c>
      <c r="I69" s="54">
        <v>2</v>
      </c>
      <c r="J69" s="57">
        <v>0.5</v>
      </c>
    </row>
    <row r="70" spans="1:10" x14ac:dyDescent="0.35">
      <c r="A70" s="54" t="s">
        <v>1132</v>
      </c>
      <c r="B70" s="54">
        <v>34.385725000000001</v>
      </c>
      <c r="C70" s="54">
        <v>-118.49670500000001</v>
      </c>
      <c r="D70" s="54" t="s">
        <v>1133</v>
      </c>
      <c r="E70" s="54" t="s">
        <v>75</v>
      </c>
      <c r="F70" s="54" t="s">
        <v>1134</v>
      </c>
      <c r="G70" s="54" t="s">
        <v>28</v>
      </c>
      <c r="H70" s="54">
        <v>1</v>
      </c>
      <c r="I70" s="54">
        <v>8</v>
      </c>
      <c r="J70" s="57">
        <v>0.125</v>
      </c>
    </row>
    <row r="71" spans="1:10" x14ac:dyDescent="0.35">
      <c r="A71" s="54" t="s">
        <v>1135</v>
      </c>
      <c r="B71" s="54">
        <v>36.352435</v>
      </c>
      <c r="C71" s="54">
        <v>-119.49664</v>
      </c>
      <c r="D71" s="54" t="s">
        <v>617</v>
      </c>
      <c r="E71" s="54" t="s">
        <v>44</v>
      </c>
      <c r="F71" s="54" t="s">
        <v>1136</v>
      </c>
      <c r="G71" s="54" t="s">
        <v>46</v>
      </c>
      <c r="H71" s="54">
        <v>1</v>
      </c>
      <c r="I71" s="54">
        <v>3</v>
      </c>
      <c r="J71" s="57">
        <v>0.33333333333333298</v>
      </c>
    </row>
    <row r="72" spans="1:10" x14ac:dyDescent="0.35">
      <c r="A72" s="54" t="s">
        <v>76</v>
      </c>
      <c r="B72" s="54">
        <v>34.447442000000002</v>
      </c>
      <c r="C72" s="54">
        <v>-118.58673</v>
      </c>
      <c r="D72" s="54" t="s">
        <v>24</v>
      </c>
      <c r="E72" s="54" t="s">
        <v>43</v>
      </c>
      <c r="F72" s="54" t="s">
        <v>190</v>
      </c>
      <c r="G72" s="54" t="s">
        <v>28</v>
      </c>
      <c r="H72" s="54">
        <v>18</v>
      </c>
      <c r="I72" s="54">
        <v>59</v>
      </c>
      <c r="J72" s="57">
        <v>0.305084745762712</v>
      </c>
    </row>
    <row r="73" spans="1:10" x14ac:dyDescent="0.35">
      <c r="A73" s="54" t="s">
        <v>1137</v>
      </c>
      <c r="B73" s="54">
        <v>36.499389000000001</v>
      </c>
      <c r="C73" s="54">
        <v>-119.617507</v>
      </c>
      <c r="D73" s="54" t="s">
        <v>1138</v>
      </c>
      <c r="E73" s="54" t="s">
        <v>77</v>
      </c>
      <c r="F73" s="54" t="s">
        <v>1139</v>
      </c>
      <c r="G73" s="54" t="s">
        <v>77</v>
      </c>
      <c r="H73" s="54">
        <v>1</v>
      </c>
      <c r="I73" s="54">
        <v>1</v>
      </c>
      <c r="J73" s="57">
        <v>1</v>
      </c>
    </row>
    <row r="74" spans="1:10" x14ac:dyDescent="0.35">
      <c r="A74" s="54" t="s">
        <v>1140</v>
      </c>
      <c r="B74" s="54">
        <v>36.413786999999999</v>
      </c>
      <c r="C74" s="54">
        <v>-119.86512999999999</v>
      </c>
      <c r="D74" s="54" t="s">
        <v>426</v>
      </c>
      <c r="E74" s="54" t="s">
        <v>44</v>
      </c>
      <c r="F74" s="54" t="s">
        <v>1141</v>
      </c>
      <c r="G74" s="54" t="s">
        <v>46</v>
      </c>
      <c r="H74" s="54">
        <v>1</v>
      </c>
      <c r="I74" s="54">
        <v>3</v>
      </c>
      <c r="J74" s="57">
        <v>0.33333333333333298</v>
      </c>
    </row>
    <row r="75" spans="1:10" x14ac:dyDescent="0.35">
      <c r="A75" s="54" t="s">
        <v>949</v>
      </c>
      <c r="B75" s="54">
        <v>35.166556999999997</v>
      </c>
      <c r="C75" s="54">
        <v>-119.101862</v>
      </c>
      <c r="D75" s="54" t="s">
        <v>183</v>
      </c>
      <c r="E75" s="54" t="s">
        <v>44</v>
      </c>
      <c r="F75" s="54" t="s">
        <v>78</v>
      </c>
      <c r="G75" s="54" t="s">
        <v>46</v>
      </c>
      <c r="H75" s="54">
        <v>6</v>
      </c>
      <c r="I75" s="54">
        <v>33</v>
      </c>
      <c r="J75" s="57">
        <v>0.18181818181818199</v>
      </c>
    </row>
    <row r="76" spans="1:10" x14ac:dyDescent="0.35">
      <c r="A76" s="54" t="s">
        <v>1142</v>
      </c>
      <c r="B76" s="54">
        <v>36.169995</v>
      </c>
      <c r="C76" s="54">
        <v>-119.275469</v>
      </c>
      <c r="D76" s="54" t="s">
        <v>701</v>
      </c>
      <c r="E76" s="54" t="s">
        <v>44</v>
      </c>
      <c r="F76" s="54" t="s">
        <v>1143</v>
      </c>
      <c r="G76" s="54" t="s">
        <v>46</v>
      </c>
      <c r="H76" s="54">
        <v>1</v>
      </c>
      <c r="I76" s="54">
        <v>9</v>
      </c>
      <c r="J76" s="57">
        <v>0.11111111111111099</v>
      </c>
    </row>
    <row r="77" spans="1:10" x14ac:dyDescent="0.35">
      <c r="A77" s="54" t="s">
        <v>943</v>
      </c>
      <c r="B77" s="54">
        <v>34.407964999999997</v>
      </c>
      <c r="C77" s="54">
        <v>-118.99313600000001</v>
      </c>
      <c r="D77" s="54" t="s">
        <v>79</v>
      </c>
      <c r="E77" s="54" t="s">
        <v>36</v>
      </c>
      <c r="F77" s="54" t="s">
        <v>80</v>
      </c>
      <c r="G77" s="54" t="s">
        <v>37</v>
      </c>
      <c r="H77" s="54">
        <v>1</v>
      </c>
      <c r="I77" s="54">
        <v>20</v>
      </c>
      <c r="J77" s="57">
        <v>0.05</v>
      </c>
    </row>
    <row r="78" spans="1:10" x14ac:dyDescent="0.35">
      <c r="A78" s="54" t="s">
        <v>1144</v>
      </c>
      <c r="B78" s="54">
        <v>34.482998000000002</v>
      </c>
      <c r="C78" s="54">
        <v>-120.12417499999999</v>
      </c>
      <c r="D78" s="54" t="s">
        <v>1145</v>
      </c>
      <c r="E78" s="54" t="s">
        <v>36</v>
      </c>
      <c r="F78" s="54" t="s">
        <v>1146</v>
      </c>
      <c r="G78" s="54" t="s">
        <v>37</v>
      </c>
      <c r="H78" s="54">
        <v>1</v>
      </c>
      <c r="I78" s="54">
        <v>4</v>
      </c>
      <c r="J78" s="57">
        <v>0.25</v>
      </c>
    </row>
    <row r="79" spans="1:10" x14ac:dyDescent="0.35">
      <c r="A79" s="54" t="s">
        <v>1147</v>
      </c>
      <c r="B79" s="54">
        <v>33.856181999999997</v>
      </c>
      <c r="C79" s="54">
        <v>-117.080339</v>
      </c>
      <c r="D79" s="54" t="s">
        <v>1148</v>
      </c>
      <c r="E79" s="54" t="s">
        <v>44</v>
      </c>
      <c r="F79" s="54" t="s">
        <v>1149</v>
      </c>
      <c r="G79" s="54" t="s">
        <v>46</v>
      </c>
      <c r="H79" s="54">
        <v>1</v>
      </c>
      <c r="I79" s="54">
        <v>1</v>
      </c>
      <c r="J79" s="57">
        <v>1</v>
      </c>
    </row>
    <row r="80" spans="1:10" x14ac:dyDescent="0.35">
      <c r="A80" s="54" t="s">
        <v>1150</v>
      </c>
      <c r="B80" s="54">
        <v>34.002080139999997</v>
      </c>
      <c r="C80" s="54">
        <v>-117.61635320000001</v>
      </c>
      <c r="D80" s="54" t="s">
        <v>1151</v>
      </c>
      <c r="E80" s="54" t="s">
        <v>392</v>
      </c>
      <c r="F80" s="54" t="s">
        <v>1152</v>
      </c>
      <c r="G80" s="54" t="s">
        <v>46</v>
      </c>
      <c r="H80" s="54">
        <v>1</v>
      </c>
      <c r="I80" s="54">
        <v>3</v>
      </c>
      <c r="J80" s="57">
        <v>0.33333333333333298</v>
      </c>
    </row>
    <row r="81" spans="1:10" x14ac:dyDescent="0.35">
      <c r="A81" s="54" t="s">
        <v>1153</v>
      </c>
      <c r="B81" s="54">
        <v>36.724309849999997</v>
      </c>
      <c r="C81" s="54">
        <v>-120.23389400000001</v>
      </c>
      <c r="D81" s="54" t="s">
        <v>196</v>
      </c>
      <c r="E81" s="54" t="s">
        <v>44</v>
      </c>
      <c r="F81" s="54" t="s">
        <v>1154</v>
      </c>
      <c r="G81" s="54" t="s">
        <v>46</v>
      </c>
      <c r="H81" s="54">
        <v>1</v>
      </c>
      <c r="I81" s="54">
        <v>3</v>
      </c>
      <c r="J81" s="57">
        <v>0.33333333333333298</v>
      </c>
    </row>
    <row r="82" spans="1:10" x14ac:dyDescent="0.35">
      <c r="A82" s="54" t="s">
        <v>1155</v>
      </c>
      <c r="B82" s="54">
        <v>34.380504139999999</v>
      </c>
      <c r="C82" s="54">
        <v>-118.49821540000001</v>
      </c>
      <c r="D82" s="54" t="s">
        <v>1156</v>
      </c>
      <c r="E82" s="54" t="s">
        <v>88</v>
      </c>
      <c r="F82" s="54" t="s">
        <v>1157</v>
      </c>
      <c r="G82" s="54" t="s">
        <v>28</v>
      </c>
      <c r="H82" s="54">
        <v>1</v>
      </c>
      <c r="I82" s="54">
        <v>8</v>
      </c>
      <c r="J82" s="57">
        <v>0.125</v>
      </c>
    </row>
    <row r="83" spans="1:10" x14ac:dyDescent="0.35">
      <c r="A83" s="54" t="s">
        <v>1158</v>
      </c>
      <c r="B83" s="54">
        <v>34.385157079999999</v>
      </c>
      <c r="C83" s="54">
        <v>-118.4963171</v>
      </c>
      <c r="D83" s="54" t="s">
        <v>1156</v>
      </c>
      <c r="E83" s="54" t="s">
        <v>75</v>
      </c>
      <c r="F83" s="54" t="s">
        <v>1159</v>
      </c>
      <c r="G83" s="54" t="s">
        <v>28</v>
      </c>
      <c r="H83" s="54">
        <v>1</v>
      </c>
      <c r="I83" s="54">
        <v>8</v>
      </c>
      <c r="J83" s="57">
        <v>0.125</v>
      </c>
    </row>
    <row r="84" spans="1:10" x14ac:dyDescent="0.35">
      <c r="A84" s="54" t="s">
        <v>81</v>
      </c>
      <c r="B84" s="54">
        <v>38.04231377</v>
      </c>
      <c r="C84" s="54">
        <v>-122.2522996</v>
      </c>
      <c r="D84" s="54" t="s">
        <v>82</v>
      </c>
      <c r="E84" s="54" t="s">
        <v>32</v>
      </c>
      <c r="F84" s="54" t="s">
        <v>633</v>
      </c>
      <c r="G84" s="54" t="s">
        <v>33</v>
      </c>
      <c r="H84" s="54">
        <v>7</v>
      </c>
      <c r="I84" s="54">
        <v>10</v>
      </c>
      <c r="J84" s="57">
        <v>0.7</v>
      </c>
    </row>
    <row r="85" spans="1:10" x14ac:dyDescent="0.35">
      <c r="A85" s="54" t="s">
        <v>1160</v>
      </c>
      <c r="B85" s="54">
        <v>37.936822999999997</v>
      </c>
      <c r="C85" s="54">
        <v>-122.404355</v>
      </c>
      <c r="D85" s="54" t="s">
        <v>83</v>
      </c>
      <c r="E85" s="54" t="s">
        <v>32</v>
      </c>
      <c r="F85" s="54" t="s">
        <v>634</v>
      </c>
      <c r="G85" s="54" t="s">
        <v>33</v>
      </c>
      <c r="H85" s="54">
        <v>1</v>
      </c>
      <c r="I85" s="54">
        <v>4</v>
      </c>
      <c r="J85" s="57">
        <v>0.25</v>
      </c>
    </row>
    <row r="86" spans="1:10" x14ac:dyDescent="0.35">
      <c r="A86" s="54" t="s">
        <v>84</v>
      </c>
      <c r="B86" s="54">
        <v>37.949579999999997</v>
      </c>
      <c r="C86" s="54">
        <v>-122.396728</v>
      </c>
      <c r="D86" s="54" t="s">
        <v>83</v>
      </c>
      <c r="E86" s="54" t="s">
        <v>32</v>
      </c>
      <c r="F86" s="54" t="s">
        <v>634</v>
      </c>
      <c r="G86" s="54" t="s">
        <v>33</v>
      </c>
      <c r="H86" s="54">
        <v>4</v>
      </c>
      <c r="I86" s="54">
        <v>4</v>
      </c>
      <c r="J86" s="57">
        <v>1</v>
      </c>
    </row>
    <row r="87" spans="1:10" x14ac:dyDescent="0.35">
      <c r="A87" s="54" t="s">
        <v>85</v>
      </c>
      <c r="B87" s="54">
        <v>33.940664159999997</v>
      </c>
      <c r="C87" s="54">
        <v>-117.8316813</v>
      </c>
      <c r="D87" s="54" t="s">
        <v>1381</v>
      </c>
      <c r="E87" s="54" t="s">
        <v>36</v>
      </c>
      <c r="F87" s="54" t="s">
        <v>1161</v>
      </c>
      <c r="G87" s="54" t="s">
        <v>37</v>
      </c>
      <c r="H87" s="54">
        <v>3</v>
      </c>
      <c r="I87" s="54">
        <v>5</v>
      </c>
      <c r="J87" s="57">
        <v>0.6</v>
      </c>
    </row>
    <row r="88" spans="1:10" x14ac:dyDescent="0.35">
      <c r="A88" s="54" t="s">
        <v>1162</v>
      </c>
      <c r="B88" s="54">
        <v>33.941785320000001</v>
      </c>
      <c r="C88" s="54">
        <v>-117.8370573</v>
      </c>
      <c r="D88" s="54" t="s">
        <v>1381</v>
      </c>
      <c r="E88" s="54" t="s">
        <v>36</v>
      </c>
      <c r="F88" s="54" t="s">
        <v>1161</v>
      </c>
      <c r="G88" s="54" t="s">
        <v>37</v>
      </c>
      <c r="H88" s="54">
        <v>1</v>
      </c>
      <c r="I88" s="54">
        <v>4</v>
      </c>
      <c r="J88" s="57">
        <v>0.25</v>
      </c>
    </row>
    <row r="89" spans="1:10" x14ac:dyDescent="0.35">
      <c r="A89" s="54" t="s">
        <v>1163</v>
      </c>
      <c r="B89" s="54">
        <v>33.99498414</v>
      </c>
      <c r="C89" s="54">
        <v>-118.152085</v>
      </c>
      <c r="D89" s="54" t="s">
        <v>1164</v>
      </c>
      <c r="E89" s="54" t="s">
        <v>86</v>
      </c>
      <c r="F89" s="54" t="s">
        <v>635</v>
      </c>
      <c r="G89" s="54" t="s">
        <v>28</v>
      </c>
      <c r="H89" s="54">
        <v>1</v>
      </c>
      <c r="I89" s="54">
        <v>4</v>
      </c>
      <c r="J89" s="57">
        <v>0.25</v>
      </c>
    </row>
    <row r="90" spans="1:10" x14ac:dyDescent="0.35">
      <c r="A90" s="54" t="s">
        <v>87</v>
      </c>
      <c r="B90" s="54">
        <v>34.001603000000003</v>
      </c>
      <c r="C90" s="54">
        <v>-118.369336</v>
      </c>
      <c r="D90" s="54" t="s">
        <v>191</v>
      </c>
      <c r="E90" s="54" t="s">
        <v>75</v>
      </c>
      <c r="F90" s="54" t="s">
        <v>636</v>
      </c>
      <c r="G90" s="54" t="s">
        <v>28</v>
      </c>
      <c r="H90" s="54">
        <v>7</v>
      </c>
      <c r="I90" s="54">
        <v>11</v>
      </c>
      <c r="J90" s="57">
        <v>0.63636363636363602</v>
      </c>
    </row>
    <row r="91" spans="1:10" x14ac:dyDescent="0.35">
      <c r="A91" s="54" t="s">
        <v>1165</v>
      </c>
      <c r="B91" s="54">
        <v>36.163795</v>
      </c>
      <c r="C91" s="54">
        <v>-120.395219</v>
      </c>
      <c r="D91" s="54" t="s">
        <v>89</v>
      </c>
      <c r="E91" s="54" t="s">
        <v>193</v>
      </c>
      <c r="F91" s="54" t="s">
        <v>637</v>
      </c>
      <c r="G91" s="54" t="s">
        <v>28</v>
      </c>
      <c r="H91" s="54">
        <v>1</v>
      </c>
      <c r="I91" s="54">
        <v>4</v>
      </c>
      <c r="J91" s="57">
        <v>0.25</v>
      </c>
    </row>
    <row r="92" spans="1:10" x14ac:dyDescent="0.35">
      <c r="A92" s="54" t="s">
        <v>1166</v>
      </c>
      <c r="B92" s="54">
        <v>36.208987999999998</v>
      </c>
      <c r="C92" s="54">
        <v>-120.393118</v>
      </c>
      <c r="D92" s="54" t="s">
        <v>89</v>
      </c>
      <c r="E92" s="54" t="s">
        <v>90</v>
      </c>
      <c r="F92" s="54" t="s">
        <v>637</v>
      </c>
      <c r="G92" s="54" t="s">
        <v>28</v>
      </c>
      <c r="H92" s="54">
        <v>1</v>
      </c>
      <c r="I92" s="54">
        <v>2</v>
      </c>
      <c r="J92" s="57">
        <v>0.5</v>
      </c>
    </row>
    <row r="93" spans="1:10" x14ac:dyDescent="0.35">
      <c r="A93" s="54" t="s">
        <v>91</v>
      </c>
      <c r="B93" s="54">
        <v>35.445982000000001</v>
      </c>
      <c r="C93" s="54">
        <v>-119.014973</v>
      </c>
      <c r="D93" s="54" t="s">
        <v>92</v>
      </c>
      <c r="E93" s="54" t="s">
        <v>93</v>
      </c>
      <c r="F93" s="54" t="s">
        <v>638</v>
      </c>
      <c r="G93" s="54" t="s">
        <v>28</v>
      </c>
      <c r="H93" s="54">
        <v>4</v>
      </c>
      <c r="I93" s="54">
        <v>8</v>
      </c>
      <c r="J93" s="57">
        <v>0.5</v>
      </c>
    </row>
    <row r="94" spans="1:10" x14ac:dyDescent="0.35">
      <c r="A94" s="54" t="s">
        <v>1167</v>
      </c>
      <c r="B94" s="54">
        <v>35.470789000000003</v>
      </c>
      <c r="C94" s="54">
        <v>-119.03938599999999</v>
      </c>
      <c r="D94" s="54" t="s">
        <v>92</v>
      </c>
      <c r="E94" s="54" t="s">
        <v>88</v>
      </c>
      <c r="F94" s="54" t="s">
        <v>638</v>
      </c>
      <c r="G94" s="54" t="s">
        <v>28</v>
      </c>
      <c r="H94" s="54">
        <v>1</v>
      </c>
      <c r="I94" s="54">
        <v>7</v>
      </c>
      <c r="J94" s="57">
        <v>0.14285714285714299</v>
      </c>
    </row>
    <row r="95" spans="1:10" x14ac:dyDescent="0.35">
      <c r="A95" s="54" t="s">
        <v>1168</v>
      </c>
      <c r="B95" s="54">
        <v>35.473159000000003</v>
      </c>
      <c r="C95" s="54">
        <v>-119.057839</v>
      </c>
      <c r="D95" s="54" t="s">
        <v>92</v>
      </c>
      <c r="E95" s="54" t="s">
        <v>75</v>
      </c>
      <c r="F95" s="54" t="s">
        <v>638</v>
      </c>
      <c r="G95" s="54" t="s">
        <v>28</v>
      </c>
      <c r="H95" s="54">
        <v>1</v>
      </c>
      <c r="I95" s="54">
        <v>20</v>
      </c>
      <c r="J95" s="57">
        <v>0.05</v>
      </c>
    </row>
    <row r="96" spans="1:10" x14ac:dyDescent="0.35">
      <c r="A96" s="54" t="s">
        <v>95</v>
      </c>
      <c r="B96" s="54">
        <v>35.482906</v>
      </c>
      <c r="C96" s="54">
        <v>-119.057563</v>
      </c>
      <c r="D96" s="54" t="s">
        <v>92</v>
      </c>
      <c r="E96" s="54" t="s">
        <v>93</v>
      </c>
      <c r="F96" s="54" t="s">
        <v>638</v>
      </c>
      <c r="G96" s="54" t="s">
        <v>28</v>
      </c>
      <c r="H96" s="54">
        <v>4</v>
      </c>
      <c r="I96" s="54">
        <v>8</v>
      </c>
      <c r="J96" s="57">
        <v>0.5</v>
      </c>
    </row>
    <row r="97" spans="1:10" x14ac:dyDescent="0.35">
      <c r="A97" s="54" t="s">
        <v>1169</v>
      </c>
      <c r="B97" s="54">
        <v>35.487149000000002</v>
      </c>
      <c r="C97" s="54">
        <v>-119.06515</v>
      </c>
      <c r="D97" s="54" t="s">
        <v>92</v>
      </c>
      <c r="E97" s="54" t="s">
        <v>96</v>
      </c>
      <c r="F97" s="54" t="s">
        <v>638</v>
      </c>
      <c r="G97" s="54" t="s">
        <v>28</v>
      </c>
      <c r="H97" s="54">
        <v>1</v>
      </c>
      <c r="I97" s="54">
        <v>8</v>
      </c>
      <c r="J97" s="57">
        <v>0.125</v>
      </c>
    </row>
    <row r="98" spans="1:10" x14ac:dyDescent="0.35">
      <c r="A98" s="54" t="s">
        <v>1170</v>
      </c>
      <c r="B98" s="54">
        <v>35.498936</v>
      </c>
      <c r="C98" s="54">
        <v>-119.069191</v>
      </c>
      <c r="D98" s="54" t="s">
        <v>92</v>
      </c>
      <c r="E98" s="54" t="s">
        <v>88</v>
      </c>
      <c r="F98" s="54" t="s">
        <v>638</v>
      </c>
      <c r="G98" s="54" t="s">
        <v>28</v>
      </c>
      <c r="H98" s="54">
        <v>1</v>
      </c>
      <c r="I98" s="54">
        <v>9</v>
      </c>
      <c r="J98" s="57">
        <v>0.11111111111111099</v>
      </c>
    </row>
    <row r="99" spans="1:10" x14ac:dyDescent="0.35">
      <c r="A99" s="54" t="s">
        <v>97</v>
      </c>
      <c r="B99" s="54">
        <v>35.498964000000001</v>
      </c>
      <c r="C99" s="54">
        <v>-119.07213400000001</v>
      </c>
      <c r="D99" s="54" t="s">
        <v>92</v>
      </c>
      <c r="E99" s="54" t="s">
        <v>96</v>
      </c>
      <c r="F99" s="54" t="s">
        <v>639</v>
      </c>
      <c r="G99" s="54" t="s">
        <v>28</v>
      </c>
      <c r="H99" s="54">
        <v>7</v>
      </c>
      <c r="I99" s="54">
        <v>10</v>
      </c>
      <c r="J99" s="57">
        <v>0.7</v>
      </c>
    </row>
    <row r="100" spans="1:10" x14ac:dyDescent="0.35">
      <c r="A100" s="54" t="s">
        <v>98</v>
      </c>
      <c r="B100" s="54">
        <v>35.506075000000003</v>
      </c>
      <c r="C100" s="54">
        <v>-119.07411399999999</v>
      </c>
      <c r="D100" s="54" t="s">
        <v>92</v>
      </c>
      <c r="E100" s="54" t="s">
        <v>88</v>
      </c>
      <c r="F100" s="54" t="s">
        <v>1171</v>
      </c>
      <c r="G100" s="54" t="s">
        <v>28</v>
      </c>
      <c r="H100" s="54">
        <v>8</v>
      </c>
      <c r="I100" s="54">
        <v>20</v>
      </c>
      <c r="J100" s="57">
        <v>0.4</v>
      </c>
    </row>
    <row r="101" spans="1:10" x14ac:dyDescent="0.35">
      <c r="A101" s="54" t="s">
        <v>99</v>
      </c>
      <c r="B101" s="54">
        <v>35.507478999999996</v>
      </c>
      <c r="C101" s="54">
        <v>-119.074209</v>
      </c>
      <c r="D101" s="54" t="s">
        <v>92</v>
      </c>
      <c r="E101" s="54" t="s">
        <v>96</v>
      </c>
      <c r="F101" s="54" t="s">
        <v>638</v>
      </c>
      <c r="G101" s="54" t="s">
        <v>28</v>
      </c>
      <c r="H101" s="54">
        <v>10</v>
      </c>
      <c r="I101" s="54">
        <v>21</v>
      </c>
      <c r="J101" s="57">
        <v>0.476190476190476</v>
      </c>
    </row>
    <row r="102" spans="1:10" x14ac:dyDescent="0.35">
      <c r="A102" s="54" t="s">
        <v>100</v>
      </c>
      <c r="B102" s="54">
        <v>35.347555</v>
      </c>
      <c r="C102" s="54">
        <v>-119.662763</v>
      </c>
      <c r="D102" s="54" t="s">
        <v>101</v>
      </c>
      <c r="E102" s="54" t="s">
        <v>193</v>
      </c>
      <c r="F102" s="54" t="s">
        <v>641</v>
      </c>
      <c r="G102" s="54" t="s">
        <v>28</v>
      </c>
      <c r="H102" s="54">
        <v>3</v>
      </c>
      <c r="I102" s="54">
        <v>4</v>
      </c>
      <c r="J102" s="57">
        <v>0.75</v>
      </c>
    </row>
    <row r="103" spans="1:10" x14ac:dyDescent="0.35">
      <c r="A103" s="54" t="s">
        <v>1172</v>
      </c>
      <c r="B103" s="54">
        <v>35.238213999999999</v>
      </c>
      <c r="C103" s="54">
        <v>-119.59142300000001</v>
      </c>
      <c r="D103" s="54" t="s">
        <v>102</v>
      </c>
      <c r="E103" s="54" t="s">
        <v>193</v>
      </c>
      <c r="F103" s="54" t="s">
        <v>642</v>
      </c>
      <c r="G103" s="54" t="s">
        <v>28</v>
      </c>
      <c r="H103" s="54">
        <v>2</v>
      </c>
      <c r="I103" s="54">
        <v>7</v>
      </c>
      <c r="J103" s="57">
        <v>0.28571428571428598</v>
      </c>
    </row>
    <row r="104" spans="1:10" x14ac:dyDescent="0.35">
      <c r="A104" s="54" t="s">
        <v>103</v>
      </c>
      <c r="B104" s="54">
        <v>35.364280999999998</v>
      </c>
      <c r="C104" s="54">
        <v>-119.670179</v>
      </c>
      <c r="D104" s="54" t="s">
        <v>101</v>
      </c>
      <c r="E104" s="54" t="s">
        <v>88</v>
      </c>
      <c r="F104" s="54" t="s">
        <v>641</v>
      </c>
      <c r="G104" s="54" t="s">
        <v>28</v>
      </c>
      <c r="H104" s="54">
        <v>3</v>
      </c>
      <c r="I104" s="54">
        <v>3</v>
      </c>
      <c r="J104" s="57">
        <v>1</v>
      </c>
    </row>
    <row r="105" spans="1:10" x14ac:dyDescent="0.35">
      <c r="A105" s="54" t="s">
        <v>1173</v>
      </c>
      <c r="B105" s="54">
        <v>35.480494999999998</v>
      </c>
      <c r="C105" s="54">
        <v>-119.743093</v>
      </c>
      <c r="D105" s="54" t="s">
        <v>101</v>
      </c>
      <c r="E105" s="54" t="s">
        <v>88</v>
      </c>
      <c r="F105" s="54" t="s">
        <v>641</v>
      </c>
      <c r="G105" s="54" t="s">
        <v>28</v>
      </c>
      <c r="H105" s="54">
        <v>1</v>
      </c>
      <c r="I105" s="54">
        <v>3</v>
      </c>
      <c r="J105" s="57">
        <v>0.33333333333333298</v>
      </c>
    </row>
    <row r="106" spans="1:10" x14ac:dyDescent="0.35">
      <c r="A106" s="54" t="s">
        <v>1174</v>
      </c>
      <c r="B106" s="54">
        <v>35.529159999999997</v>
      </c>
      <c r="C106" s="54">
        <v>-119.769459</v>
      </c>
      <c r="D106" s="54" t="s">
        <v>101</v>
      </c>
      <c r="E106" s="54" t="s">
        <v>193</v>
      </c>
      <c r="F106" s="54" t="s">
        <v>641</v>
      </c>
      <c r="G106" s="54" t="s">
        <v>28</v>
      </c>
      <c r="H106" s="54">
        <v>1</v>
      </c>
      <c r="I106" s="54">
        <v>3</v>
      </c>
      <c r="J106" s="57">
        <v>0.33333333333333298</v>
      </c>
    </row>
    <row r="107" spans="1:10" x14ac:dyDescent="0.35">
      <c r="A107" s="54" t="s">
        <v>1175</v>
      </c>
      <c r="B107" s="54">
        <v>35.227173999999998</v>
      </c>
      <c r="C107" s="54">
        <v>-119.578357</v>
      </c>
      <c r="D107" s="54" t="s">
        <v>102</v>
      </c>
      <c r="E107" s="54" t="s">
        <v>88</v>
      </c>
      <c r="F107" s="54" t="s">
        <v>642</v>
      </c>
      <c r="G107" s="54" t="s">
        <v>28</v>
      </c>
      <c r="H107" s="54">
        <v>1</v>
      </c>
      <c r="I107" s="54">
        <v>4</v>
      </c>
      <c r="J107" s="57">
        <v>0.25</v>
      </c>
    </row>
    <row r="108" spans="1:10" x14ac:dyDescent="0.35">
      <c r="A108" s="54" t="s">
        <v>1176</v>
      </c>
      <c r="B108" s="54">
        <v>35.247999999999998</v>
      </c>
      <c r="C108" s="54">
        <v>-119.58078999999999</v>
      </c>
      <c r="D108" s="54" t="s">
        <v>102</v>
      </c>
      <c r="E108" s="54" t="s">
        <v>193</v>
      </c>
      <c r="F108" s="54" t="s">
        <v>642</v>
      </c>
      <c r="G108" s="54" t="s">
        <v>28</v>
      </c>
      <c r="H108" s="54">
        <v>1</v>
      </c>
      <c r="I108" s="54">
        <v>8</v>
      </c>
      <c r="J108" s="57">
        <v>0.125</v>
      </c>
    </row>
    <row r="109" spans="1:10" x14ac:dyDescent="0.35">
      <c r="A109" s="54" t="s">
        <v>1177</v>
      </c>
      <c r="B109" s="54">
        <v>35.253588999999998</v>
      </c>
      <c r="C109" s="54">
        <v>-119.586534</v>
      </c>
      <c r="D109" s="54" t="s">
        <v>102</v>
      </c>
      <c r="E109" s="54" t="s">
        <v>193</v>
      </c>
      <c r="F109" s="54" t="s">
        <v>642</v>
      </c>
      <c r="G109" s="54" t="s">
        <v>28</v>
      </c>
      <c r="H109" s="54">
        <v>1</v>
      </c>
      <c r="I109" s="54">
        <v>8</v>
      </c>
      <c r="J109" s="57">
        <v>0.125</v>
      </c>
    </row>
    <row r="110" spans="1:10" x14ac:dyDescent="0.35">
      <c r="A110" s="54" t="s">
        <v>1178</v>
      </c>
      <c r="B110" s="54">
        <v>35.341929</v>
      </c>
      <c r="C110" s="54">
        <v>-119.64609799999999</v>
      </c>
      <c r="D110" s="54" t="s">
        <v>101</v>
      </c>
      <c r="E110" s="54" t="s">
        <v>193</v>
      </c>
      <c r="F110" s="54" t="s">
        <v>641</v>
      </c>
      <c r="G110" s="54" t="s">
        <v>28</v>
      </c>
      <c r="H110" s="54">
        <v>1</v>
      </c>
      <c r="I110" s="54">
        <v>3</v>
      </c>
      <c r="J110" s="57">
        <v>0.33333333333333298</v>
      </c>
    </row>
    <row r="111" spans="1:10" x14ac:dyDescent="0.35">
      <c r="A111" s="54" t="s">
        <v>1179</v>
      </c>
      <c r="B111" s="54">
        <v>35.429546000000002</v>
      </c>
      <c r="C111" s="54">
        <v>-119.690223</v>
      </c>
      <c r="D111" s="54" t="s">
        <v>101</v>
      </c>
      <c r="E111" s="54" t="s">
        <v>88</v>
      </c>
      <c r="F111" s="54" t="s">
        <v>641</v>
      </c>
      <c r="G111" s="54" t="s">
        <v>28</v>
      </c>
      <c r="H111" s="54">
        <v>1</v>
      </c>
      <c r="I111" s="54">
        <v>3</v>
      </c>
      <c r="J111" s="57">
        <v>0.33333333333333298</v>
      </c>
    </row>
    <row r="112" spans="1:10" x14ac:dyDescent="0.35">
      <c r="A112" s="54" t="s">
        <v>1180</v>
      </c>
      <c r="B112" s="54">
        <v>35.123596999999997</v>
      </c>
      <c r="C112" s="54">
        <v>-119.499066</v>
      </c>
      <c r="D112" s="54" t="s">
        <v>102</v>
      </c>
      <c r="E112" s="54" t="s">
        <v>75</v>
      </c>
      <c r="F112" s="54" t="s">
        <v>642</v>
      </c>
      <c r="G112" s="54" t="s">
        <v>28</v>
      </c>
      <c r="H112" s="54">
        <v>1</v>
      </c>
      <c r="I112" s="54">
        <v>2</v>
      </c>
      <c r="J112" s="57">
        <v>0.5</v>
      </c>
    </row>
    <row r="113" spans="1:10" x14ac:dyDescent="0.35">
      <c r="A113" s="54" t="s">
        <v>1181</v>
      </c>
      <c r="B113" s="54">
        <v>35.115049999999997</v>
      </c>
      <c r="C113" s="54">
        <v>-119.466999</v>
      </c>
      <c r="D113" s="54" t="s">
        <v>102</v>
      </c>
      <c r="E113" s="54" t="s">
        <v>193</v>
      </c>
      <c r="F113" s="54" t="s">
        <v>642</v>
      </c>
      <c r="G113" s="54" t="s">
        <v>28</v>
      </c>
      <c r="H113" s="54">
        <v>2</v>
      </c>
      <c r="I113" s="54">
        <v>5</v>
      </c>
      <c r="J113" s="57">
        <v>0.4</v>
      </c>
    </row>
    <row r="114" spans="1:10" x14ac:dyDescent="0.35">
      <c r="A114" s="54" t="s">
        <v>1182</v>
      </c>
      <c r="B114" s="54">
        <v>35.041223000000002</v>
      </c>
      <c r="C114" s="54">
        <v>-119.38412</v>
      </c>
      <c r="D114" s="54" t="s">
        <v>102</v>
      </c>
      <c r="E114" s="54" t="s">
        <v>75</v>
      </c>
      <c r="F114" s="54" t="s">
        <v>642</v>
      </c>
      <c r="G114" s="54" t="s">
        <v>28</v>
      </c>
      <c r="H114" s="54">
        <v>1</v>
      </c>
      <c r="I114" s="54">
        <v>2</v>
      </c>
      <c r="J114" s="57">
        <v>0.5</v>
      </c>
    </row>
    <row r="115" spans="1:10" x14ac:dyDescent="0.35">
      <c r="A115" s="54" t="s">
        <v>1183</v>
      </c>
      <c r="B115" s="54">
        <v>35.027050000000003</v>
      </c>
      <c r="C115" s="54">
        <v>-119.332893</v>
      </c>
      <c r="D115" s="54" t="s">
        <v>102</v>
      </c>
      <c r="E115" s="54" t="s">
        <v>75</v>
      </c>
      <c r="F115" s="54" t="s">
        <v>642</v>
      </c>
      <c r="G115" s="54" t="s">
        <v>28</v>
      </c>
      <c r="H115" s="54">
        <v>1</v>
      </c>
      <c r="I115" s="54">
        <v>3</v>
      </c>
      <c r="J115" s="57">
        <v>0.33333333333333298</v>
      </c>
    </row>
    <row r="116" spans="1:10" x14ac:dyDescent="0.35">
      <c r="A116" s="54" t="s">
        <v>1184</v>
      </c>
      <c r="B116" s="54">
        <v>35.061529</v>
      </c>
      <c r="C116" s="54">
        <v>-119.390888</v>
      </c>
      <c r="D116" s="54" t="s">
        <v>102</v>
      </c>
      <c r="E116" s="54" t="s">
        <v>88</v>
      </c>
      <c r="F116" s="54" t="s">
        <v>642</v>
      </c>
      <c r="G116" s="54" t="s">
        <v>28</v>
      </c>
      <c r="H116" s="54">
        <v>1</v>
      </c>
      <c r="I116" s="54">
        <v>5</v>
      </c>
      <c r="J116" s="57">
        <v>0.2</v>
      </c>
    </row>
    <row r="117" spans="1:10" x14ac:dyDescent="0.35">
      <c r="A117" s="54" t="s">
        <v>1185</v>
      </c>
      <c r="B117" s="54">
        <v>35.03322</v>
      </c>
      <c r="C117" s="54">
        <v>-119.343751</v>
      </c>
      <c r="D117" s="54" t="s">
        <v>102</v>
      </c>
      <c r="E117" s="54" t="s">
        <v>75</v>
      </c>
      <c r="F117" s="54" t="s">
        <v>642</v>
      </c>
      <c r="G117" s="54" t="s">
        <v>28</v>
      </c>
      <c r="H117" s="54">
        <v>1</v>
      </c>
      <c r="I117" s="54">
        <v>3</v>
      </c>
      <c r="J117" s="57">
        <v>0.33333333333333298</v>
      </c>
    </row>
    <row r="118" spans="1:10" x14ac:dyDescent="0.35">
      <c r="A118" s="54" t="s">
        <v>1186</v>
      </c>
      <c r="B118" s="54">
        <v>35.045861000000002</v>
      </c>
      <c r="C118" s="54">
        <v>-119.349694</v>
      </c>
      <c r="D118" s="54" t="s">
        <v>1187</v>
      </c>
      <c r="E118" s="54" t="s">
        <v>104</v>
      </c>
      <c r="F118" s="54" t="s">
        <v>662</v>
      </c>
      <c r="G118" s="54" t="s">
        <v>46</v>
      </c>
      <c r="H118" s="54">
        <v>1</v>
      </c>
      <c r="I118" s="54">
        <v>3</v>
      </c>
      <c r="J118" s="57">
        <v>0.33333333333333298</v>
      </c>
    </row>
    <row r="119" spans="1:10" x14ac:dyDescent="0.35">
      <c r="A119" s="54" t="s">
        <v>1188</v>
      </c>
      <c r="B119" s="54">
        <v>35.132539999999999</v>
      </c>
      <c r="C119" s="54">
        <v>-119.48661800000001</v>
      </c>
      <c r="D119" s="54" t="s">
        <v>102</v>
      </c>
      <c r="E119" s="54" t="s">
        <v>96</v>
      </c>
      <c r="F119" s="54" t="s">
        <v>642</v>
      </c>
      <c r="G119" s="54" t="s">
        <v>28</v>
      </c>
      <c r="H119" s="54">
        <v>1</v>
      </c>
      <c r="I119" s="54">
        <v>3</v>
      </c>
      <c r="J119" s="57">
        <v>0.33333333333333298</v>
      </c>
    </row>
    <row r="120" spans="1:10" x14ac:dyDescent="0.35">
      <c r="A120" s="54" t="s">
        <v>1189</v>
      </c>
      <c r="B120" s="54">
        <v>35.130904000000001</v>
      </c>
      <c r="C120" s="54">
        <v>-119.486498</v>
      </c>
      <c r="D120" s="54" t="s">
        <v>102</v>
      </c>
      <c r="E120" s="54" t="s">
        <v>88</v>
      </c>
      <c r="F120" s="54" t="s">
        <v>642</v>
      </c>
      <c r="G120" s="54" t="s">
        <v>28</v>
      </c>
      <c r="H120" s="54">
        <v>1</v>
      </c>
      <c r="I120" s="54">
        <v>5</v>
      </c>
      <c r="J120" s="57">
        <v>0.2</v>
      </c>
    </row>
    <row r="121" spans="1:10" x14ac:dyDescent="0.35">
      <c r="A121" s="54" t="s">
        <v>1190</v>
      </c>
      <c r="B121" s="54">
        <v>33.779429</v>
      </c>
      <c r="C121" s="54">
        <v>-118.235061</v>
      </c>
      <c r="D121" s="54" t="s">
        <v>41</v>
      </c>
      <c r="E121" s="54" t="s">
        <v>32</v>
      </c>
      <c r="F121" s="54" t="s">
        <v>643</v>
      </c>
      <c r="G121" s="54" t="s">
        <v>33</v>
      </c>
      <c r="H121" s="54">
        <v>1</v>
      </c>
      <c r="I121" s="54">
        <v>9</v>
      </c>
      <c r="J121" s="57">
        <v>0.11111111111111099</v>
      </c>
    </row>
    <row r="122" spans="1:10" x14ac:dyDescent="0.35">
      <c r="A122" s="54" t="s">
        <v>105</v>
      </c>
      <c r="B122" s="54">
        <v>33.816222000000003</v>
      </c>
      <c r="C122" s="54">
        <v>-118.23569500000001</v>
      </c>
      <c r="D122" s="54" t="s">
        <v>194</v>
      </c>
      <c r="E122" s="54" t="s">
        <v>32</v>
      </c>
      <c r="F122" s="54" t="s">
        <v>195</v>
      </c>
      <c r="G122" s="54" t="s">
        <v>33</v>
      </c>
      <c r="H122" s="54">
        <v>5</v>
      </c>
      <c r="I122" s="54">
        <v>13</v>
      </c>
      <c r="J122" s="57">
        <v>0.38461538461538503</v>
      </c>
    </row>
    <row r="123" spans="1:10" x14ac:dyDescent="0.35">
      <c r="A123" s="54" t="s">
        <v>849</v>
      </c>
      <c r="B123" s="54">
        <v>34.330657000000002</v>
      </c>
      <c r="C123" s="54">
        <v>-118.51342200000001</v>
      </c>
      <c r="D123" s="54" t="s">
        <v>106</v>
      </c>
      <c r="E123" s="54" t="s">
        <v>36</v>
      </c>
      <c r="F123" s="54" t="s">
        <v>107</v>
      </c>
      <c r="G123" s="54" t="s">
        <v>37</v>
      </c>
      <c r="H123" s="54">
        <v>4</v>
      </c>
      <c r="I123" s="54">
        <v>36</v>
      </c>
      <c r="J123" s="57">
        <v>0.11111111111111099</v>
      </c>
    </row>
    <row r="124" spans="1:10" x14ac:dyDescent="0.35">
      <c r="A124" s="54" t="s">
        <v>108</v>
      </c>
      <c r="B124" s="54">
        <v>35.215094999999998</v>
      </c>
      <c r="C124" s="54">
        <v>-119.212564</v>
      </c>
      <c r="D124" s="54" t="s">
        <v>351</v>
      </c>
      <c r="E124" s="54" t="s">
        <v>44</v>
      </c>
      <c r="F124" s="54" t="s">
        <v>54</v>
      </c>
      <c r="G124" s="54" t="s">
        <v>46</v>
      </c>
      <c r="H124" s="54">
        <v>3</v>
      </c>
      <c r="I124" s="54">
        <v>15</v>
      </c>
      <c r="J124" s="57">
        <v>0.2</v>
      </c>
    </row>
    <row r="125" spans="1:10" x14ac:dyDescent="0.35">
      <c r="A125" s="54" t="s">
        <v>109</v>
      </c>
      <c r="B125" s="54">
        <v>35.21481</v>
      </c>
      <c r="C125" s="54">
        <v>-119.21081100000001</v>
      </c>
      <c r="D125" s="54" t="s">
        <v>351</v>
      </c>
      <c r="E125" s="54" t="s">
        <v>44</v>
      </c>
      <c r="F125" s="54" t="s">
        <v>54</v>
      </c>
      <c r="G125" s="54" t="s">
        <v>46</v>
      </c>
      <c r="H125" s="54">
        <v>5</v>
      </c>
      <c r="I125" s="54">
        <v>15</v>
      </c>
      <c r="J125" s="57">
        <v>0.33333333333333298</v>
      </c>
    </row>
    <row r="126" spans="1:10" x14ac:dyDescent="0.35">
      <c r="A126" s="54" t="s">
        <v>110</v>
      </c>
      <c r="B126" s="54">
        <v>35.243761999999997</v>
      </c>
      <c r="C126" s="54">
        <v>-119.157387</v>
      </c>
      <c r="D126" s="54" t="s">
        <v>351</v>
      </c>
      <c r="E126" s="54" t="s">
        <v>44</v>
      </c>
      <c r="F126" s="54" t="s">
        <v>111</v>
      </c>
      <c r="G126" s="54" t="s">
        <v>46</v>
      </c>
      <c r="H126" s="54">
        <v>2</v>
      </c>
      <c r="I126" s="54">
        <v>15</v>
      </c>
      <c r="J126" s="57">
        <v>0.133333333333333</v>
      </c>
    </row>
    <row r="127" spans="1:10" x14ac:dyDescent="0.35">
      <c r="A127" s="54" t="s">
        <v>112</v>
      </c>
      <c r="B127" s="54">
        <v>35.246299999999998</v>
      </c>
      <c r="C127" s="54">
        <v>-119.140383</v>
      </c>
      <c r="D127" s="54" t="s">
        <v>351</v>
      </c>
      <c r="E127" s="54" t="s">
        <v>44</v>
      </c>
      <c r="F127" s="54" t="s">
        <v>113</v>
      </c>
      <c r="G127" s="54" t="s">
        <v>46</v>
      </c>
      <c r="H127" s="54">
        <v>3</v>
      </c>
      <c r="I127" s="54">
        <v>8</v>
      </c>
      <c r="J127" s="57">
        <v>0.375</v>
      </c>
    </row>
    <row r="128" spans="1:10" x14ac:dyDescent="0.35">
      <c r="A128" s="54" t="s">
        <v>1191</v>
      </c>
      <c r="B128" s="54">
        <v>35.901251000000002</v>
      </c>
      <c r="C128" s="54">
        <v>-119.31989299999999</v>
      </c>
      <c r="D128" s="54" t="s">
        <v>701</v>
      </c>
      <c r="E128" s="54" t="s">
        <v>44</v>
      </c>
      <c r="F128" s="54" t="s">
        <v>1192</v>
      </c>
      <c r="G128" s="54" t="s">
        <v>46</v>
      </c>
      <c r="H128" s="54">
        <v>1</v>
      </c>
      <c r="I128" s="54">
        <v>2</v>
      </c>
      <c r="J128" s="57">
        <v>0.5</v>
      </c>
    </row>
    <row r="129" spans="1:10" x14ac:dyDescent="0.35">
      <c r="A129" s="54" t="s">
        <v>1193</v>
      </c>
      <c r="B129" s="54">
        <v>34.901527000000002</v>
      </c>
      <c r="C129" s="54">
        <v>-117.159958</v>
      </c>
      <c r="D129" s="54" t="s">
        <v>1194</v>
      </c>
      <c r="E129" s="54" t="s">
        <v>43</v>
      </c>
      <c r="F129" s="54" t="s">
        <v>1195</v>
      </c>
      <c r="G129" s="54" t="s">
        <v>28</v>
      </c>
      <c r="H129" s="54">
        <v>1</v>
      </c>
      <c r="I129" s="54">
        <v>4</v>
      </c>
      <c r="J129" s="57">
        <v>0.25</v>
      </c>
    </row>
    <row r="130" spans="1:10" x14ac:dyDescent="0.35">
      <c r="A130" s="54" t="s">
        <v>1196</v>
      </c>
      <c r="B130" s="54">
        <v>35.936802</v>
      </c>
      <c r="C130" s="54">
        <v>-119.34790099999999</v>
      </c>
      <c r="D130" s="54" t="s">
        <v>701</v>
      </c>
      <c r="E130" s="54" t="s">
        <v>44</v>
      </c>
      <c r="F130" s="54" t="s">
        <v>1197</v>
      </c>
      <c r="G130" s="54" t="s">
        <v>46</v>
      </c>
      <c r="H130" s="54">
        <v>1</v>
      </c>
      <c r="I130" s="54">
        <v>1</v>
      </c>
      <c r="J130" s="57">
        <v>1</v>
      </c>
    </row>
    <row r="131" spans="1:10" x14ac:dyDescent="0.35">
      <c r="A131" s="54" t="s">
        <v>1198</v>
      </c>
      <c r="B131" s="54">
        <v>35.945509000000001</v>
      </c>
      <c r="C131" s="54">
        <v>-119.45871699999999</v>
      </c>
      <c r="D131" s="54" t="s">
        <v>701</v>
      </c>
      <c r="E131" s="54" t="s">
        <v>44</v>
      </c>
      <c r="F131" s="54" t="s">
        <v>1199</v>
      </c>
      <c r="G131" s="54" t="s">
        <v>46</v>
      </c>
      <c r="H131" s="54">
        <v>1</v>
      </c>
      <c r="I131" s="54">
        <v>1</v>
      </c>
      <c r="J131" s="57">
        <v>1</v>
      </c>
    </row>
    <row r="132" spans="1:10" x14ac:dyDescent="0.35">
      <c r="A132" s="54" t="s">
        <v>1200</v>
      </c>
      <c r="B132" s="54">
        <v>35.959330000000001</v>
      </c>
      <c r="C132" s="54">
        <v>-119.372162</v>
      </c>
      <c r="D132" s="54" t="s">
        <v>701</v>
      </c>
      <c r="E132" s="54" t="s">
        <v>44</v>
      </c>
      <c r="F132" s="54" t="s">
        <v>114</v>
      </c>
      <c r="G132" s="54" t="s">
        <v>46</v>
      </c>
      <c r="H132" s="54">
        <v>1</v>
      </c>
      <c r="I132" s="54">
        <v>2</v>
      </c>
      <c r="J132" s="57">
        <v>0.5</v>
      </c>
    </row>
    <row r="133" spans="1:10" x14ac:dyDescent="0.35">
      <c r="A133" s="54" t="s">
        <v>1201</v>
      </c>
      <c r="B133" s="54">
        <v>35.972642</v>
      </c>
      <c r="C133" s="54">
        <v>-119.238321</v>
      </c>
      <c r="D133" s="54" t="s">
        <v>701</v>
      </c>
      <c r="E133" s="54" t="s">
        <v>44</v>
      </c>
      <c r="F133" s="54" t="s">
        <v>1202</v>
      </c>
      <c r="G133" s="54" t="s">
        <v>46</v>
      </c>
      <c r="H133" s="54">
        <v>1</v>
      </c>
      <c r="I133" s="54">
        <v>2</v>
      </c>
      <c r="J133" s="57">
        <v>0.5</v>
      </c>
    </row>
    <row r="134" spans="1:10" x14ac:dyDescent="0.35">
      <c r="A134" s="54" t="s">
        <v>1203</v>
      </c>
      <c r="B134" s="54">
        <v>35.977184999999999</v>
      </c>
      <c r="C134" s="54">
        <v>-119.231285</v>
      </c>
      <c r="D134" s="54" t="s">
        <v>701</v>
      </c>
      <c r="E134" s="54" t="s">
        <v>44</v>
      </c>
      <c r="F134" s="54" t="s">
        <v>1204</v>
      </c>
      <c r="G134" s="54" t="s">
        <v>46</v>
      </c>
      <c r="H134" s="54">
        <v>1</v>
      </c>
      <c r="I134" s="54">
        <v>1</v>
      </c>
      <c r="J134" s="57">
        <v>1</v>
      </c>
    </row>
    <row r="135" spans="1:10" x14ac:dyDescent="0.35">
      <c r="A135" s="54" t="s">
        <v>1205</v>
      </c>
      <c r="B135" s="54">
        <v>35.972715000000001</v>
      </c>
      <c r="C135" s="54">
        <v>-119.359036</v>
      </c>
      <c r="D135" s="54" t="s">
        <v>701</v>
      </c>
      <c r="E135" s="54" t="s">
        <v>44</v>
      </c>
      <c r="F135" s="54" t="s">
        <v>115</v>
      </c>
      <c r="G135" s="54" t="s">
        <v>46</v>
      </c>
      <c r="H135" s="54">
        <v>1</v>
      </c>
      <c r="I135" s="54">
        <v>2</v>
      </c>
      <c r="J135" s="57">
        <v>0.5</v>
      </c>
    </row>
    <row r="136" spans="1:10" x14ac:dyDescent="0.35">
      <c r="A136" s="54" t="s">
        <v>1206</v>
      </c>
      <c r="B136" s="54">
        <v>35.987296999999998</v>
      </c>
      <c r="C136" s="54">
        <v>-119.326421</v>
      </c>
      <c r="D136" s="54" t="s">
        <v>701</v>
      </c>
      <c r="E136" s="54" t="s">
        <v>44</v>
      </c>
      <c r="F136" s="54" t="s">
        <v>1207</v>
      </c>
      <c r="G136" s="54" t="s">
        <v>46</v>
      </c>
      <c r="H136" s="54">
        <v>1</v>
      </c>
      <c r="I136" s="54">
        <v>2</v>
      </c>
      <c r="J136" s="57">
        <v>0.5</v>
      </c>
    </row>
    <row r="137" spans="1:10" x14ac:dyDescent="0.35">
      <c r="A137" s="54" t="s">
        <v>1208</v>
      </c>
      <c r="B137" s="54">
        <v>35.995745999999997</v>
      </c>
      <c r="C137" s="54">
        <v>-119.220759</v>
      </c>
      <c r="D137" s="54" t="s">
        <v>701</v>
      </c>
      <c r="E137" s="54" t="s">
        <v>44</v>
      </c>
      <c r="F137" s="54" t="s">
        <v>1209</v>
      </c>
      <c r="G137" s="54" t="s">
        <v>46</v>
      </c>
      <c r="H137" s="54">
        <v>1</v>
      </c>
      <c r="I137" s="54">
        <v>1</v>
      </c>
      <c r="J137" s="57">
        <v>1</v>
      </c>
    </row>
    <row r="138" spans="1:10" x14ac:dyDescent="0.35">
      <c r="A138" s="54" t="s">
        <v>1210</v>
      </c>
      <c r="B138" s="54">
        <v>35.971094999999998</v>
      </c>
      <c r="C138" s="54">
        <v>-119.440056</v>
      </c>
      <c r="D138" s="54" t="s">
        <v>701</v>
      </c>
      <c r="E138" s="54" t="s">
        <v>44</v>
      </c>
      <c r="F138" s="54" t="s">
        <v>1211</v>
      </c>
      <c r="G138" s="54" t="s">
        <v>46</v>
      </c>
      <c r="H138" s="54">
        <v>1</v>
      </c>
      <c r="I138" s="54">
        <v>2</v>
      </c>
      <c r="J138" s="57">
        <v>0.5</v>
      </c>
    </row>
    <row r="139" spans="1:10" x14ac:dyDescent="0.35">
      <c r="A139" s="54" t="s">
        <v>1212</v>
      </c>
      <c r="B139" s="54">
        <v>35.971465999999999</v>
      </c>
      <c r="C139" s="54">
        <v>-119.440012</v>
      </c>
      <c r="D139" s="54" t="s">
        <v>701</v>
      </c>
      <c r="E139" s="54" t="s">
        <v>44</v>
      </c>
      <c r="F139" s="54" t="s">
        <v>1211</v>
      </c>
      <c r="G139" s="54" t="s">
        <v>46</v>
      </c>
      <c r="H139" s="54">
        <v>1</v>
      </c>
      <c r="I139" s="54">
        <v>2</v>
      </c>
      <c r="J139" s="57">
        <v>0.5</v>
      </c>
    </row>
    <row r="140" spans="1:10" x14ac:dyDescent="0.35">
      <c r="A140" s="54" t="s">
        <v>1213</v>
      </c>
      <c r="B140" s="54">
        <v>35.973886999999998</v>
      </c>
      <c r="C140" s="54">
        <v>-119.439128</v>
      </c>
      <c r="D140" s="54" t="s">
        <v>701</v>
      </c>
      <c r="E140" s="54" t="s">
        <v>44</v>
      </c>
      <c r="F140" s="54" t="s">
        <v>1211</v>
      </c>
      <c r="G140" s="54" t="s">
        <v>46</v>
      </c>
      <c r="H140" s="54">
        <v>1</v>
      </c>
      <c r="I140" s="54">
        <v>1</v>
      </c>
      <c r="J140" s="57">
        <v>1</v>
      </c>
    </row>
    <row r="141" spans="1:10" x14ac:dyDescent="0.35">
      <c r="A141" s="54" t="s">
        <v>1214</v>
      </c>
      <c r="B141" s="54">
        <v>36.015331000000003</v>
      </c>
      <c r="C141" s="54">
        <v>-119.22327900000001</v>
      </c>
      <c r="D141" s="54" t="s">
        <v>701</v>
      </c>
      <c r="E141" s="54" t="s">
        <v>44</v>
      </c>
      <c r="F141" s="54" t="s">
        <v>1215</v>
      </c>
      <c r="G141" s="54" t="s">
        <v>46</v>
      </c>
      <c r="H141" s="54">
        <v>1</v>
      </c>
      <c r="I141" s="54">
        <v>1</v>
      </c>
      <c r="J141" s="57">
        <v>1</v>
      </c>
    </row>
    <row r="142" spans="1:10" x14ac:dyDescent="0.35">
      <c r="A142" s="54" t="s">
        <v>1216</v>
      </c>
      <c r="B142" s="54">
        <v>35.994768000000001</v>
      </c>
      <c r="C142" s="54">
        <v>-119.413375</v>
      </c>
      <c r="D142" s="54" t="s">
        <v>701</v>
      </c>
      <c r="E142" s="54" t="s">
        <v>44</v>
      </c>
      <c r="F142" s="54" t="s">
        <v>1217</v>
      </c>
      <c r="G142" s="54" t="s">
        <v>46</v>
      </c>
      <c r="H142" s="54">
        <v>1</v>
      </c>
      <c r="I142" s="54">
        <v>1</v>
      </c>
      <c r="J142" s="57">
        <v>1</v>
      </c>
    </row>
    <row r="143" spans="1:10" x14ac:dyDescent="0.35">
      <c r="A143" s="54" t="s">
        <v>1218</v>
      </c>
      <c r="B143" s="54">
        <v>36.015197000000001</v>
      </c>
      <c r="C143" s="54">
        <v>-119.24397399999999</v>
      </c>
      <c r="D143" s="54" t="s">
        <v>701</v>
      </c>
      <c r="E143" s="54" t="s">
        <v>44</v>
      </c>
      <c r="F143" s="54" t="s">
        <v>1219</v>
      </c>
      <c r="G143" s="54" t="s">
        <v>46</v>
      </c>
      <c r="H143" s="54">
        <v>1</v>
      </c>
      <c r="I143" s="54">
        <v>2</v>
      </c>
      <c r="J143" s="57">
        <v>0.5</v>
      </c>
    </row>
    <row r="144" spans="1:10" x14ac:dyDescent="0.35">
      <c r="A144" s="54" t="s">
        <v>1220</v>
      </c>
      <c r="B144" s="54">
        <v>36.016703</v>
      </c>
      <c r="C144" s="54">
        <v>-119.484619</v>
      </c>
      <c r="D144" s="54" t="s">
        <v>701</v>
      </c>
      <c r="E144" s="54" t="s">
        <v>44</v>
      </c>
      <c r="F144" s="54" t="s">
        <v>1221</v>
      </c>
      <c r="G144" s="54" t="s">
        <v>46</v>
      </c>
      <c r="H144" s="54">
        <v>1</v>
      </c>
      <c r="I144" s="54">
        <v>3</v>
      </c>
      <c r="J144" s="57">
        <v>0.33333333333333298</v>
      </c>
    </row>
    <row r="145" spans="1:10" x14ac:dyDescent="0.35">
      <c r="A145" s="54" t="s">
        <v>1222</v>
      </c>
      <c r="B145" s="54">
        <v>36.015780999999997</v>
      </c>
      <c r="C145" s="54">
        <v>-119.477339</v>
      </c>
      <c r="D145" s="54" t="s">
        <v>701</v>
      </c>
      <c r="E145" s="54" t="s">
        <v>44</v>
      </c>
      <c r="F145" s="54" t="s">
        <v>1223</v>
      </c>
      <c r="G145" s="54" t="s">
        <v>46</v>
      </c>
      <c r="H145" s="54">
        <v>1</v>
      </c>
      <c r="I145" s="54">
        <v>2</v>
      </c>
      <c r="J145" s="57">
        <v>0.5</v>
      </c>
    </row>
    <row r="146" spans="1:10" x14ac:dyDescent="0.35">
      <c r="A146" s="54" t="s">
        <v>1224</v>
      </c>
      <c r="B146" s="54">
        <v>36.039386999999998</v>
      </c>
      <c r="C146" s="54">
        <v>-119.347605</v>
      </c>
      <c r="D146" s="54" t="s">
        <v>701</v>
      </c>
      <c r="E146" s="54" t="s">
        <v>44</v>
      </c>
      <c r="F146" s="54" t="s">
        <v>117</v>
      </c>
      <c r="G146" s="54" t="s">
        <v>46</v>
      </c>
      <c r="H146" s="54">
        <v>1</v>
      </c>
      <c r="I146" s="54">
        <v>5</v>
      </c>
      <c r="J146" s="57">
        <v>0.2</v>
      </c>
    </row>
    <row r="147" spans="1:10" x14ac:dyDescent="0.35">
      <c r="A147" s="54" t="s">
        <v>1225</v>
      </c>
      <c r="B147" s="54">
        <v>36.028917</v>
      </c>
      <c r="C147" s="54">
        <v>-119.324984</v>
      </c>
      <c r="D147" s="54" t="s">
        <v>701</v>
      </c>
      <c r="E147" s="54" t="s">
        <v>118</v>
      </c>
      <c r="F147" s="54" t="s">
        <v>680</v>
      </c>
      <c r="G147" s="54" t="s">
        <v>56</v>
      </c>
      <c r="H147" s="54">
        <v>1</v>
      </c>
      <c r="I147" s="54">
        <v>1</v>
      </c>
      <c r="J147" s="57">
        <v>1</v>
      </c>
    </row>
    <row r="148" spans="1:10" x14ac:dyDescent="0.35">
      <c r="A148" s="54" t="s">
        <v>1226</v>
      </c>
      <c r="B148" s="54">
        <v>36.060020000000002</v>
      </c>
      <c r="C148" s="54">
        <v>-119.226157</v>
      </c>
      <c r="D148" s="54" t="s">
        <v>701</v>
      </c>
      <c r="E148" s="54" t="s">
        <v>44</v>
      </c>
      <c r="F148" s="54" t="s">
        <v>1227</v>
      </c>
      <c r="G148" s="54" t="s">
        <v>46</v>
      </c>
      <c r="H148" s="54">
        <v>1</v>
      </c>
      <c r="I148" s="54">
        <v>3</v>
      </c>
      <c r="J148" s="57">
        <v>0.33333333333333298</v>
      </c>
    </row>
    <row r="149" spans="1:10" x14ac:dyDescent="0.35">
      <c r="A149" s="54" t="s">
        <v>1228</v>
      </c>
      <c r="B149" s="54">
        <v>36.045448</v>
      </c>
      <c r="C149" s="54">
        <v>-119.217474</v>
      </c>
      <c r="D149" s="54" t="s">
        <v>701</v>
      </c>
      <c r="E149" s="54" t="s">
        <v>44</v>
      </c>
      <c r="F149" s="54" t="s">
        <v>1075</v>
      </c>
      <c r="G149" s="54" t="s">
        <v>46</v>
      </c>
      <c r="H149" s="54">
        <v>1</v>
      </c>
      <c r="I149" s="54">
        <v>1</v>
      </c>
      <c r="J149" s="57">
        <v>1</v>
      </c>
    </row>
    <row r="150" spans="1:10" x14ac:dyDescent="0.35">
      <c r="A150" s="54" t="s">
        <v>1229</v>
      </c>
      <c r="B150" s="54">
        <v>36.058002000000002</v>
      </c>
      <c r="C150" s="54">
        <v>-119.20150099999999</v>
      </c>
      <c r="D150" s="54" t="s">
        <v>701</v>
      </c>
      <c r="E150" s="54" t="s">
        <v>44</v>
      </c>
      <c r="F150" s="54" t="s">
        <v>1230</v>
      </c>
      <c r="G150" s="54" t="s">
        <v>46</v>
      </c>
      <c r="H150" s="54">
        <v>1</v>
      </c>
      <c r="I150" s="54">
        <v>1</v>
      </c>
      <c r="J150" s="57">
        <v>1</v>
      </c>
    </row>
    <row r="151" spans="1:10" x14ac:dyDescent="0.35">
      <c r="A151" s="54" t="s">
        <v>1231</v>
      </c>
      <c r="B151" s="54">
        <v>36.057554000000003</v>
      </c>
      <c r="C151" s="54">
        <v>-119.20043200000001</v>
      </c>
      <c r="D151" s="54" t="s">
        <v>701</v>
      </c>
      <c r="E151" s="54" t="s">
        <v>44</v>
      </c>
      <c r="F151" s="54" t="s">
        <v>1230</v>
      </c>
      <c r="G151" s="54" t="s">
        <v>46</v>
      </c>
      <c r="H151" s="54">
        <v>1</v>
      </c>
      <c r="I151" s="54">
        <v>1</v>
      </c>
      <c r="J151" s="57">
        <v>1</v>
      </c>
    </row>
    <row r="152" spans="1:10" x14ac:dyDescent="0.35">
      <c r="A152" s="54" t="s">
        <v>119</v>
      </c>
      <c r="B152" s="54">
        <v>36.021557999999999</v>
      </c>
      <c r="C152" s="54">
        <v>-119.519462</v>
      </c>
      <c r="D152" s="54" t="s">
        <v>701</v>
      </c>
      <c r="E152" s="54" t="s">
        <v>55</v>
      </c>
      <c r="F152" s="54" t="s">
        <v>1019</v>
      </c>
      <c r="G152" s="54" t="s">
        <v>56</v>
      </c>
      <c r="H152" s="54">
        <v>3</v>
      </c>
      <c r="I152" s="54">
        <v>5</v>
      </c>
      <c r="J152" s="57">
        <v>0.6</v>
      </c>
    </row>
    <row r="153" spans="1:10" x14ac:dyDescent="0.35">
      <c r="A153" s="54" t="s">
        <v>120</v>
      </c>
      <c r="B153" s="54">
        <v>36.032425000000003</v>
      </c>
      <c r="C153" s="54">
        <v>-119.510296</v>
      </c>
      <c r="D153" s="54" t="s">
        <v>701</v>
      </c>
      <c r="E153" s="54" t="s">
        <v>62</v>
      </c>
      <c r="F153" s="54" t="s">
        <v>121</v>
      </c>
      <c r="G153" s="54" t="s">
        <v>46</v>
      </c>
      <c r="H153" s="54">
        <v>11</v>
      </c>
      <c r="I153" s="54">
        <v>14</v>
      </c>
      <c r="J153" s="57">
        <v>0.78571428571428603</v>
      </c>
    </row>
    <row r="154" spans="1:10" x14ac:dyDescent="0.35">
      <c r="A154" s="54" t="s">
        <v>1232</v>
      </c>
      <c r="B154" s="54">
        <v>36.039506000000003</v>
      </c>
      <c r="C154" s="54">
        <v>-119.397976</v>
      </c>
      <c r="D154" s="54" t="s">
        <v>701</v>
      </c>
      <c r="E154" s="54" t="s">
        <v>44</v>
      </c>
      <c r="F154" s="54" t="s">
        <v>122</v>
      </c>
      <c r="G154" s="54" t="s">
        <v>46</v>
      </c>
      <c r="H154" s="54">
        <v>1</v>
      </c>
      <c r="I154" s="54">
        <v>12</v>
      </c>
      <c r="J154" s="57">
        <v>8.3333333333333301E-2</v>
      </c>
    </row>
    <row r="155" spans="1:10" x14ac:dyDescent="0.35">
      <c r="A155" s="54" t="s">
        <v>1233</v>
      </c>
      <c r="B155" s="54">
        <v>36.059533999999999</v>
      </c>
      <c r="C155" s="54">
        <v>-119.291386</v>
      </c>
      <c r="D155" s="54" t="s">
        <v>701</v>
      </c>
      <c r="E155" s="54" t="s">
        <v>44</v>
      </c>
      <c r="F155" s="54" t="s">
        <v>1234</v>
      </c>
      <c r="G155" s="54" t="s">
        <v>46</v>
      </c>
      <c r="H155" s="54">
        <v>1</v>
      </c>
      <c r="I155" s="54">
        <v>2</v>
      </c>
      <c r="J155" s="57">
        <v>0.5</v>
      </c>
    </row>
    <row r="156" spans="1:10" x14ac:dyDescent="0.35">
      <c r="A156" s="54" t="s">
        <v>1235</v>
      </c>
      <c r="B156" s="54">
        <v>36.059930000000001</v>
      </c>
      <c r="C156" s="54">
        <v>-119.22664899999999</v>
      </c>
      <c r="D156" s="54" t="s">
        <v>701</v>
      </c>
      <c r="E156" s="54" t="s">
        <v>44</v>
      </c>
      <c r="F156" s="54" t="s">
        <v>1227</v>
      </c>
      <c r="G156" s="54" t="s">
        <v>46</v>
      </c>
      <c r="H156" s="54">
        <v>1</v>
      </c>
      <c r="I156" s="54">
        <v>3</v>
      </c>
      <c r="J156" s="57">
        <v>0.33333333333333298</v>
      </c>
    </row>
    <row r="157" spans="1:10" x14ac:dyDescent="0.35">
      <c r="A157" s="54" t="s">
        <v>1236</v>
      </c>
      <c r="B157" s="54">
        <v>36.076140000000002</v>
      </c>
      <c r="C157" s="54">
        <v>-119.195497</v>
      </c>
      <c r="D157" s="54" t="s">
        <v>701</v>
      </c>
      <c r="E157" s="54" t="s">
        <v>44</v>
      </c>
      <c r="F157" s="54" t="s">
        <v>1237</v>
      </c>
      <c r="G157" s="54" t="s">
        <v>46</v>
      </c>
      <c r="H157" s="54">
        <v>1</v>
      </c>
      <c r="I157" s="54">
        <v>2</v>
      </c>
      <c r="J157" s="57">
        <v>0.5</v>
      </c>
    </row>
    <row r="158" spans="1:10" x14ac:dyDescent="0.35">
      <c r="A158" s="54" t="s">
        <v>1238</v>
      </c>
      <c r="B158" s="54">
        <v>36.048957000000001</v>
      </c>
      <c r="C158" s="54">
        <v>-119.455761</v>
      </c>
      <c r="D158" s="54" t="s">
        <v>701</v>
      </c>
      <c r="E158" s="54" t="s">
        <v>44</v>
      </c>
      <c r="F158" s="54" t="s">
        <v>123</v>
      </c>
      <c r="G158" s="54" t="s">
        <v>46</v>
      </c>
      <c r="H158" s="54">
        <v>1</v>
      </c>
      <c r="I158" s="54">
        <v>8</v>
      </c>
      <c r="J158" s="57">
        <v>0.125</v>
      </c>
    </row>
    <row r="159" spans="1:10" x14ac:dyDescent="0.35">
      <c r="A159" s="54" t="s">
        <v>1239</v>
      </c>
      <c r="B159" s="54">
        <v>36.074314999999999</v>
      </c>
      <c r="C159" s="54">
        <v>-119.266318</v>
      </c>
      <c r="D159" s="54" t="s">
        <v>701</v>
      </c>
      <c r="E159" s="54" t="s">
        <v>44</v>
      </c>
      <c r="F159" s="54" t="s">
        <v>1240</v>
      </c>
      <c r="G159" s="54" t="s">
        <v>46</v>
      </c>
      <c r="H159" s="54">
        <v>1</v>
      </c>
      <c r="I159" s="54">
        <v>4</v>
      </c>
      <c r="J159" s="57">
        <v>0.25</v>
      </c>
    </row>
    <row r="160" spans="1:10" x14ac:dyDescent="0.35">
      <c r="A160" s="54" t="s">
        <v>1241</v>
      </c>
      <c r="B160" s="54">
        <v>36.087874999999997</v>
      </c>
      <c r="C160" s="54">
        <v>-119.23701699999999</v>
      </c>
      <c r="D160" s="54" t="s">
        <v>701</v>
      </c>
      <c r="E160" s="54" t="s">
        <v>44</v>
      </c>
      <c r="F160" s="54" t="s">
        <v>1242</v>
      </c>
      <c r="G160" s="54" t="s">
        <v>46</v>
      </c>
      <c r="H160" s="54">
        <v>1</v>
      </c>
      <c r="I160" s="54">
        <v>5</v>
      </c>
      <c r="J160" s="57">
        <v>0.2</v>
      </c>
    </row>
    <row r="161" spans="1:10" x14ac:dyDescent="0.35">
      <c r="A161" s="54" t="s">
        <v>1243</v>
      </c>
      <c r="B161" s="54">
        <v>36.077672999999997</v>
      </c>
      <c r="C161" s="54">
        <v>-119.22433100000001</v>
      </c>
      <c r="D161" s="54" t="s">
        <v>701</v>
      </c>
      <c r="E161" s="54" t="s">
        <v>44</v>
      </c>
      <c r="F161" s="54" t="s">
        <v>1244</v>
      </c>
      <c r="G161" s="54" t="s">
        <v>46</v>
      </c>
      <c r="H161" s="54">
        <v>1</v>
      </c>
      <c r="I161" s="54">
        <v>4</v>
      </c>
      <c r="J161" s="57">
        <v>0.25</v>
      </c>
    </row>
    <row r="162" spans="1:10" x14ac:dyDescent="0.35">
      <c r="A162" s="54" t="s">
        <v>1245</v>
      </c>
      <c r="B162" s="54">
        <v>36.068359999999998</v>
      </c>
      <c r="C162" s="54">
        <v>-119.412702</v>
      </c>
      <c r="D162" s="54" t="s">
        <v>701</v>
      </c>
      <c r="E162" s="54" t="s">
        <v>116</v>
      </c>
      <c r="F162" s="54" t="s">
        <v>1246</v>
      </c>
      <c r="G162" s="54" t="s">
        <v>46</v>
      </c>
      <c r="H162" s="54">
        <v>1</v>
      </c>
      <c r="I162" s="54">
        <v>11</v>
      </c>
      <c r="J162" s="57">
        <v>9.0909090909090898E-2</v>
      </c>
    </row>
    <row r="163" spans="1:10" x14ac:dyDescent="0.35">
      <c r="A163" s="54" t="s">
        <v>124</v>
      </c>
      <c r="B163" s="54">
        <v>36.076434999999996</v>
      </c>
      <c r="C163" s="54">
        <v>-119.360135</v>
      </c>
      <c r="D163" s="54" t="s">
        <v>701</v>
      </c>
      <c r="E163" s="54" t="s">
        <v>44</v>
      </c>
      <c r="F163" s="54" t="s">
        <v>125</v>
      </c>
      <c r="G163" s="54" t="s">
        <v>46</v>
      </c>
      <c r="H163" s="54">
        <v>2</v>
      </c>
      <c r="I163" s="54">
        <v>12</v>
      </c>
      <c r="J163" s="57">
        <v>0.16666666666666699</v>
      </c>
    </row>
    <row r="164" spans="1:10" x14ac:dyDescent="0.35">
      <c r="A164" s="54" t="s">
        <v>126</v>
      </c>
      <c r="B164" s="54">
        <v>36.115761999999997</v>
      </c>
      <c r="C164" s="54">
        <v>-119.36209700000001</v>
      </c>
      <c r="D164" s="54" t="s">
        <v>701</v>
      </c>
      <c r="E164" s="54" t="s">
        <v>44</v>
      </c>
      <c r="F164" s="54" t="s">
        <v>127</v>
      </c>
      <c r="G164" s="54" t="s">
        <v>46</v>
      </c>
      <c r="H164" s="54">
        <v>2</v>
      </c>
      <c r="I164" s="54">
        <v>6</v>
      </c>
      <c r="J164" s="57">
        <v>0.33333333333333298</v>
      </c>
    </row>
    <row r="165" spans="1:10" x14ac:dyDescent="0.35">
      <c r="A165" s="54" t="s">
        <v>128</v>
      </c>
      <c r="B165" s="54">
        <v>36.125925000000002</v>
      </c>
      <c r="C165" s="54">
        <v>-119.341317</v>
      </c>
      <c r="D165" s="54" t="s">
        <v>701</v>
      </c>
      <c r="E165" s="54" t="s">
        <v>44</v>
      </c>
      <c r="F165" s="54" t="s">
        <v>1247</v>
      </c>
      <c r="G165" s="54" t="s">
        <v>46</v>
      </c>
      <c r="H165" s="54">
        <v>2</v>
      </c>
      <c r="I165" s="54">
        <v>12</v>
      </c>
      <c r="J165" s="57">
        <v>0.16666666666666699</v>
      </c>
    </row>
    <row r="166" spans="1:10" x14ac:dyDescent="0.35">
      <c r="A166" s="54" t="s">
        <v>129</v>
      </c>
      <c r="B166" s="54">
        <v>36.116230000000002</v>
      </c>
      <c r="C166" s="54">
        <v>-119.334158</v>
      </c>
      <c r="D166" s="54" t="s">
        <v>701</v>
      </c>
      <c r="E166" s="54" t="s">
        <v>44</v>
      </c>
      <c r="F166" s="54" t="s">
        <v>130</v>
      </c>
      <c r="G166" s="54" t="s">
        <v>46</v>
      </c>
      <c r="H166" s="54">
        <v>3</v>
      </c>
      <c r="I166" s="54">
        <v>10</v>
      </c>
      <c r="J166" s="57">
        <v>0.3</v>
      </c>
    </row>
    <row r="167" spans="1:10" x14ac:dyDescent="0.35">
      <c r="A167" s="54" t="s">
        <v>1248</v>
      </c>
      <c r="B167" s="54">
        <v>36.128470999999998</v>
      </c>
      <c r="C167" s="54">
        <v>-119.43108100000001</v>
      </c>
      <c r="D167" s="54" t="s">
        <v>701</v>
      </c>
      <c r="E167" s="54" t="s">
        <v>44</v>
      </c>
      <c r="F167" s="54" t="s">
        <v>131</v>
      </c>
      <c r="G167" s="54" t="s">
        <v>46</v>
      </c>
      <c r="H167" s="54">
        <v>1</v>
      </c>
      <c r="I167" s="54">
        <v>5</v>
      </c>
      <c r="J167" s="57">
        <v>0.2</v>
      </c>
    </row>
    <row r="168" spans="1:10" x14ac:dyDescent="0.35">
      <c r="A168" s="54" t="s">
        <v>1249</v>
      </c>
      <c r="B168" s="54">
        <v>36.156312999999997</v>
      </c>
      <c r="C168" s="54">
        <v>-119.240403</v>
      </c>
      <c r="D168" s="54" t="s">
        <v>701</v>
      </c>
      <c r="E168" s="54" t="s">
        <v>44</v>
      </c>
      <c r="F168" s="54" t="s">
        <v>1250</v>
      </c>
      <c r="G168" s="54" t="s">
        <v>46</v>
      </c>
      <c r="H168" s="54">
        <v>1</v>
      </c>
      <c r="I168" s="54">
        <v>8</v>
      </c>
      <c r="J168" s="57">
        <v>0.125</v>
      </c>
    </row>
    <row r="169" spans="1:10" x14ac:dyDescent="0.35">
      <c r="A169" s="54" t="s">
        <v>1251</v>
      </c>
      <c r="B169" s="54">
        <v>36.161054999999998</v>
      </c>
      <c r="C169" s="54">
        <v>-119.21783000000001</v>
      </c>
      <c r="D169" s="54" t="s">
        <v>701</v>
      </c>
      <c r="E169" s="54" t="s">
        <v>44</v>
      </c>
      <c r="F169" s="54" t="s">
        <v>1250</v>
      </c>
      <c r="G169" s="54" t="s">
        <v>46</v>
      </c>
      <c r="H169" s="54">
        <v>1</v>
      </c>
      <c r="I169" s="54">
        <v>1</v>
      </c>
      <c r="J169" s="57">
        <v>1</v>
      </c>
    </row>
    <row r="170" spans="1:10" x14ac:dyDescent="0.35">
      <c r="A170" s="54" t="s">
        <v>1252</v>
      </c>
      <c r="B170" s="54">
        <v>36.162408999999997</v>
      </c>
      <c r="C170" s="54">
        <v>-119.217586</v>
      </c>
      <c r="D170" s="54" t="s">
        <v>701</v>
      </c>
      <c r="E170" s="54" t="s">
        <v>44</v>
      </c>
      <c r="F170" s="54" t="s">
        <v>1250</v>
      </c>
      <c r="G170" s="54" t="s">
        <v>46</v>
      </c>
      <c r="H170" s="54">
        <v>1</v>
      </c>
      <c r="I170" s="54">
        <v>2</v>
      </c>
      <c r="J170" s="57">
        <v>0.5</v>
      </c>
    </row>
    <row r="171" spans="1:10" x14ac:dyDescent="0.35">
      <c r="A171" s="54" t="s">
        <v>1253</v>
      </c>
      <c r="B171" s="54">
        <v>37.123294000000001</v>
      </c>
      <c r="C171" s="54">
        <v>-120.363508</v>
      </c>
      <c r="D171" s="54" t="s">
        <v>1254</v>
      </c>
      <c r="E171" s="54" t="s">
        <v>44</v>
      </c>
      <c r="F171" s="54" t="s">
        <v>1255</v>
      </c>
      <c r="G171" s="54" t="s">
        <v>46</v>
      </c>
      <c r="H171" s="54">
        <v>1</v>
      </c>
      <c r="I171" s="54">
        <v>1</v>
      </c>
      <c r="J171" s="57">
        <v>1</v>
      </c>
    </row>
    <row r="172" spans="1:10" x14ac:dyDescent="0.35">
      <c r="A172" s="54" t="s">
        <v>1256</v>
      </c>
      <c r="B172" s="54">
        <v>37.157279000000003</v>
      </c>
      <c r="C172" s="54">
        <v>-120.39167</v>
      </c>
      <c r="D172" s="54" t="s">
        <v>1254</v>
      </c>
      <c r="E172" s="54" t="s">
        <v>44</v>
      </c>
      <c r="F172" s="54" t="s">
        <v>1257</v>
      </c>
      <c r="G172" s="54" t="s">
        <v>46</v>
      </c>
      <c r="H172" s="54">
        <v>1</v>
      </c>
      <c r="I172" s="54">
        <v>2</v>
      </c>
      <c r="J172" s="57">
        <v>0.5</v>
      </c>
    </row>
    <row r="173" spans="1:10" x14ac:dyDescent="0.35">
      <c r="A173" s="54" t="s">
        <v>1258</v>
      </c>
      <c r="B173" s="54">
        <v>37.208737999999997</v>
      </c>
      <c r="C173" s="54">
        <v>-120.46378199999999</v>
      </c>
      <c r="D173" s="54" t="s">
        <v>1259</v>
      </c>
      <c r="E173" s="54" t="s">
        <v>44</v>
      </c>
      <c r="F173" s="54" t="s">
        <v>1260</v>
      </c>
      <c r="G173" s="54" t="s">
        <v>46</v>
      </c>
      <c r="H173" s="54">
        <v>1</v>
      </c>
      <c r="I173" s="54">
        <v>2</v>
      </c>
      <c r="J173" s="57">
        <v>0.5</v>
      </c>
    </row>
    <row r="174" spans="1:10" x14ac:dyDescent="0.35">
      <c r="A174" s="54" t="s">
        <v>1261</v>
      </c>
      <c r="B174" s="54">
        <v>37.180219000000001</v>
      </c>
      <c r="C174" s="54">
        <v>-120.435275</v>
      </c>
      <c r="D174" s="54" t="s">
        <v>1259</v>
      </c>
      <c r="E174" s="54" t="s">
        <v>44</v>
      </c>
      <c r="F174" s="54" t="s">
        <v>1260</v>
      </c>
      <c r="G174" s="54" t="s">
        <v>46</v>
      </c>
      <c r="H174" s="54">
        <v>1</v>
      </c>
      <c r="I174" s="54">
        <v>3</v>
      </c>
      <c r="J174" s="57">
        <v>0.33333333333333298</v>
      </c>
    </row>
    <row r="175" spans="1:10" x14ac:dyDescent="0.35">
      <c r="A175" s="54" t="s">
        <v>1262</v>
      </c>
      <c r="B175" s="54">
        <v>37.179617</v>
      </c>
      <c r="C175" s="54">
        <v>-120.435439</v>
      </c>
      <c r="D175" s="54" t="s">
        <v>1259</v>
      </c>
      <c r="E175" s="54" t="s">
        <v>44</v>
      </c>
      <c r="F175" s="54" t="s">
        <v>1260</v>
      </c>
      <c r="G175" s="54" t="s">
        <v>46</v>
      </c>
      <c r="H175" s="54">
        <v>1</v>
      </c>
      <c r="I175" s="54">
        <v>3</v>
      </c>
      <c r="J175" s="57">
        <v>0.33333333333333298</v>
      </c>
    </row>
    <row r="176" spans="1:10" x14ac:dyDescent="0.35">
      <c r="A176" s="54" t="s">
        <v>1263</v>
      </c>
      <c r="B176" s="54">
        <v>36.033299999999997</v>
      </c>
      <c r="C176" s="54">
        <v>-119.40478899999999</v>
      </c>
      <c r="D176" s="54" t="s">
        <v>700</v>
      </c>
      <c r="E176" s="54" t="s">
        <v>44</v>
      </c>
      <c r="F176" s="54" t="s">
        <v>1264</v>
      </c>
      <c r="G176" s="54" t="s">
        <v>46</v>
      </c>
      <c r="H176" s="54">
        <v>1</v>
      </c>
      <c r="I176" s="54">
        <v>13</v>
      </c>
      <c r="J176" s="57">
        <v>7.69230769230769E-2</v>
      </c>
    </row>
    <row r="177" spans="1:10" x14ac:dyDescent="0.35">
      <c r="A177" s="54" t="s">
        <v>132</v>
      </c>
      <c r="B177" s="54">
        <v>36.038800000000002</v>
      </c>
      <c r="C177" s="54">
        <v>-119.39793299999999</v>
      </c>
      <c r="D177" s="54" t="s">
        <v>700</v>
      </c>
      <c r="E177" s="54" t="s">
        <v>44</v>
      </c>
      <c r="F177" s="54" t="s">
        <v>122</v>
      </c>
      <c r="G177" s="54" t="s">
        <v>46</v>
      </c>
      <c r="H177" s="54">
        <v>2</v>
      </c>
      <c r="I177" s="54">
        <v>12</v>
      </c>
      <c r="J177" s="57">
        <v>0.16666666666666699</v>
      </c>
    </row>
    <row r="178" spans="1:10" x14ac:dyDescent="0.35">
      <c r="A178" s="54" t="s">
        <v>133</v>
      </c>
      <c r="B178" s="54">
        <v>36.053206000000003</v>
      </c>
      <c r="C178" s="54">
        <v>-119.397717</v>
      </c>
      <c r="D178" s="54" t="s">
        <v>614</v>
      </c>
      <c r="E178" s="54" t="s">
        <v>44</v>
      </c>
      <c r="F178" s="54" t="s">
        <v>134</v>
      </c>
      <c r="G178" s="54" t="s">
        <v>46</v>
      </c>
      <c r="H178" s="54">
        <v>3</v>
      </c>
      <c r="I178" s="54">
        <v>12</v>
      </c>
      <c r="J178" s="57">
        <v>0.25</v>
      </c>
    </row>
    <row r="179" spans="1:10" x14ac:dyDescent="0.35">
      <c r="A179" s="54" t="s">
        <v>1265</v>
      </c>
      <c r="B179" s="54">
        <v>36.227193999999997</v>
      </c>
      <c r="C179" s="54">
        <v>-119.163803</v>
      </c>
      <c r="D179" s="54" t="s">
        <v>702</v>
      </c>
      <c r="E179" s="54" t="s">
        <v>44</v>
      </c>
      <c r="F179" s="54" t="s">
        <v>135</v>
      </c>
      <c r="G179" s="54" t="s">
        <v>46</v>
      </c>
      <c r="H179" s="54">
        <v>1</v>
      </c>
      <c r="I179" s="54">
        <v>9</v>
      </c>
      <c r="J179" s="57">
        <v>0.11111111111111099</v>
      </c>
    </row>
    <row r="180" spans="1:10" x14ac:dyDescent="0.35">
      <c r="A180" s="54" t="s">
        <v>1266</v>
      </c>
      <c r="B180" s="54">
        <v>36.156683000000001</v>
      </c>
      <c r="C180" s="54">
        <v>-119.283083</v>
      </c>
      <c r="D180" s="54" t="s">
        <v>614</v>
      </c>
      <c r="E180" s="54" t="s">
        <v>44</v>
      </c>
      <c r="F180" s="54" t="s">
        <v>136</v>
      </c>
      <c r="G180" s="54" t="s">
        <v>46</v>
      </c>
      <c r="H180" s="54">
        <v>2</v>
      </c>
      <c r="I180" s="54">
        <v>14</v>
      </c>
      <c r="J180" s="57">
        <v>0.14285714285714299</v>
      </c>
    </row>
    <row r="181" spans="1:10" x14ac:dyDescent="0.35">
      <c r="A181" s="54" t="s">
        <v>1267</v>
      </c>
      <c r="B181" s="54">
        <v>36.212730999999998</v>
      </c>
      <c r="C181" s="54">
        <v>-119.199039</v>
      </c>
      <c r="D181" s="54" t="s">
        <v>614</v>
      </c>
      <c r="E181" s="54" t="s">
        <v>44</v>
      </c>
      <c r="F181" s="54" t="s">
        <v>1268</v>
      </c>
      <c r="G181" s="54" t="s">
        <v>46</v>
      </c>
      <c r="H181" s="54">
        <v>3</v>
      </c>
      <c r="I181" s="54">
        <v>8</v>
      </c>
      <c r="J181" s="57">
        <v>0.375</v>
      </c>
    </row>
    <row r="182" spans="1:10" x14ac:dyDescent="0.35">
      <c r="A182" s="54" t="s">
        <v>137</v>
      </c>
      <c r="B182" s="54">
        <v>36.086742000000001</v>
      </c>
      <c r="C182" s="54">
        <v>-119.33555800000001</v>
      </c>
      <c r="D182" s="54" t="s">
        <v>614</v>
      </c>
      <c r="E182" s="54" t="s">
        <v>44</v>
      </c>
      <c r="F182" s="54" t="s">
        <v>138</v>
      </c>
      <c r="G182" s="54" t="s">
        <v>46</v>
      </c>
      <c r="H182" s="54">
        <v>3</v>
      </c>
      <c r="I182" s="54">
        <v>9</v>
      </c>
      <c r="J182" s="57">
        <v>0.33333333333333298</v>
      </c>
    </row>
    <row r="183" spans="1:10" x14ac:dyDescent="0.35">
      <c r="A183" s="54" t="s">
        <v>1269</v>
      </c>
      <c r="B183" s="54">
        <v>36.115411000000002</v>
      </c>
      <c r="C183" s="54">
        <v>-119.29073099999999</v>
      </c>
      <c r="D183" s="54" t="s">
        <v>701</v>
      </c>
      <c r="E183" s="54" t="s">
        <v>44</v>
      </c>
      <c r="F183" s="54" t="s">
        <v>1270</v>
      </c>
      <c r="G183" s="54" t="s">
        <v>46</v>
      </c>
      <c r="H183" s="54">
        <v>3</v>
      </c>
      <c r="I183" s="54">
        <v>7</v>
      </c>
      <c r="J183" s="57">
        <v>0.42857142857142899</v>
      </c>
    </row>
    <row r="184" spans="1:10" x14ac:dyDescent="0.35">
      <c r="A184" s="54" t="s">
        <v>1271</v>
      </c>
      <c r="B184" s="54">
        <v>36.15645</v>
      </c>
      <c r="C184" s="54">
        <v>-119.265519</v>
      </c>
      <c r="D184" s="54" t="s">
        <v>701</v>
      </c>
      <c r="E184" s="54" t="s">
        <v>44</v>
      </c>
      <c r="F184" s="54" t="s">
        <v>1272</v>
      </c>
      <c r="G184" s="54" t="s">
        <v>46</v>
      </c>
      <c r="H184" s="54">
        <v>2</v>
      </c>
      <c r="I184" s="54">
        <v>8</v>
      </c>
      <c r="J184" s="57">
        <v>0.25</v>
      </c>
    </row>
    <row r="185" spans="1:10" x14ac:dyDescent="0.35">
      <c r="A185" s="54" t="s">
        <v>1273</v>
      </c>
      <c r="B185" s="54">
        <v>36.228897000000003</v>
      </c>
      <c r="C185" s="54">
        <v>-119.16333899999999</v>
      </c>
      <c r="D185" s="54" t="s">
        <v>702</v>
      </c>
      <c r="E185" s="54" t="s">
        <v>44</v>
      </c>
      <c r="F185" s="54" t="s">
        <v>135</v>
      </c>
      <c r="G185" s="54" t="s">
        <v>46</v>
      </c>
      <c r="H185" s="54">
        <v>2</v>
      </c>
      <c r="I185" s="54">
        <v>10</v>
      </c>
      <c r="J185" s="57">
        <v>0.2</v>
      </c>
    </row>
    <row r="186" spans="1:10" x14ac:dyDescent="0.35">
      <c r="A186" s="54" t="s">
        <v>1274</v>
      </c>
      <c r="B186" s="54">
        <v>36.231988999999999</v>
      </c>
      <c r="C186" s="54">
        <v>-119.165994</v>
      </c>
      <c r="D186" s="54" t="s">
        <v>702</v>
      </c>
      <c r="E186" s="54" t="s">
        <v>44</v>
      </c>
      <c r="F186" s="54" t="s">
        <v>135</v>
      </c>
      <c r="G186" s="54" t="s">
        <v>46</v>
      </c>
      <c r="H186" s="54">
        <v>2</v>
      </c>
      <c r="I186" s="54">
        <v>13</v>
      </c>
      <c r="J186" s="57">
        <v>0.15384615384615399</v>
      </c>
    </row>
    <row r="187" spans="1:10" x14ac:dyDescent="0.35">
      <c r="A187" s="54" t="s">
        <v>1275</v>
      </c>
      <c r="B187" s="54">
        <v>36.213717000000003</v>
      </c>
      <c r="C187" s="54">
        <v>-119.166192</v>
      </c>
      <c r="D187" s="54" t="s">
        <v>702</v>
      </c>
      <c r="E187" s="54" t="s">
        <v>44</v>
      </c>
      <c r="F187" s="54" t="s">
        <v>1086</v>
      </c>
      <c r="G187" s="54" t="s">
        <v>46</v>
      </c>
      <c r="H187" s="54">
        <v>1</v>
      </c>
      <c r="I187" s="54">
        <v>9</v>
      </c>
      <c r="J187" s="57">
        <v>0.11111111111111099</v>
      </c>
    </row>
    <row r="188" spans="1:10" x14ac:dyDescent="0.35">
      <c r="A188" s="54" t="s">
        <v>1276</v>
      </c>
      <c r="B188" s="54">
        <v>36.093291999999998</v>
      </c>
      <c r="C188" s="54">
        <v>-119.340036</v>
      </c>
      <c r="D188" s="54" t="s">
        <v>701</v>
      </c>
      <c r="E188" s="54" t="s">
        <v>44</v>
      </c>
      <c r="F188" s="54" t="s">
        <v>60</v>
      </c>
      <c r="G188" s="54" t="s">
        <v>46</v>
      </c>
      <c r="H188" s="54">
        <v>1</v>
      </c>
      <c r="I188" s="54">
        <v>8</v>
      </c>
      <c r="J188" s="57">
        <v>0.125</v>
      </c>
    </row>
    <row r="189" spans="1:10" x14ac:dyDescent="0.35">
      <c r="A189" s="54" t="s">
        <v>1277</v>
      </c>
      <c r="B189" s="54">
        <v>36.225906000000002</v>
      </c>
      <c r="C189" s="54">
        <v>-119.163628</v>
      </c>
      <c r="D189" s="54" t="s">
        <v>702</v>
      </c>
      <c r="E189" s="54" t="s">
        <v>44</v>
      </c>
      <c r="F189" s="54" t="s">
        <v>135</v>
      </c>
      <c r="G189" s="54" t="s">
        <v>46</v>
      </c>
      <c r="H189" s="54">
        <v>1</v>
      </c>
      <c r="I189" s="54">
        <v>9</v>
      </c>
      <c r="J189" s="57">
        <v>0.11111111111111099</v>
      </c>
    </row>
    <row r="190" spans="1:10" x14ac:dyDescent="0.35">
      <c r="A190" s="54" t="s">
        <v>139</v>
      </c>
      <c r="B190" s="54">
        <v>36.226481</v>
      </c>
      <c r="C190" s="54">
        <v>-119.163614</v>
      </c>
      <c r="D190" s="54" t="s">
        <v>702</v>
      </c>
      <c r="E190" s="54" t="s">
        <v>44</v>
      </c>
      <c r="F190" s="54" t="s">
        <v>135</v>
      </c>
      <c r="G190" s="54" t="s">
        <v>46</v>
      </c>
      <c r="H190" s="54">
        <v>2</v>
      </c>
      <c r="I190" s="54">
        <v>9</v>
      </c>
      <c r="J190" s="57">
        <v>0.22222222222222199</v>
      </c>
    </row>
    <row r="191" spans="1:10" x14ac:dyDescent="0.35">
      <c r="A191" s="54" t="s">
        <v>1278</v>
      </c>
      <c r="B191" s="54">
        <v>36.120294000000001</v>
      </c>
      <c r="C191" s="54">
        <v>-119.314661</v>
      </c>
      <c r="D191" s="54" t="s">
        <v>701</v>
      </c>
      <c r="E191" s="54" t="s">
        <v>44</v>
      </c>
      <c r="F191" s="54" t="s">
        <v>1279</v>
      </c>
      <c r="G191" s="54" t="s">
        <v>46</v>
      </c>
      <c r="H191" s="54">
        <v>1</v>
      </c>
      <c r="I191" s="54">
        <v>13</v>
      </c>
      <c r="J191" s="57">
        <v>7.69230769230769E-2</v>
      </c>
    </row>
    <row r="192" spans="1:10" x14ac:dyDescent="0.35">
      <c r="A192" s="54" t="s">
        <v>140</v>
      </c>
      <c r="B192" s="54">
        <v>36.156683000000001</v>
      </c>
      <c r="C192" s="54">
        <v>-119.28225</v>
      </c>
      <c r="D192" s="54" t="s">
        <v>701</v>
      </c>
      <c r="E192" s="54" t="s">
        <v>44</v>
      </c>
      <c r="F192" s="54" t="s">
        <v>136</v>
      </c>
      <c r="G192" s="54" t="s">
        <v>46</v>
      </c>
      <c r="H192" s="54">
        <v>5</v>
      </c>
      <c r="I192" s="54">
        <v>9</v>
      </c>
      <c r="J192" s="57">
        <v>0.55555555555555602</v>
      </c>
    </row>
    <row r="193" spans="1:10" x14ac:dyDescent="0.35">
      <c r="A193" s="54" t="s">
        <v>141</v>
      </c>
      <c r="B193" s="54">
        <v>36.102449999999997</v>
      </c>
      <c r="C193" s="54">
        <v>-119.373447</v>
      </c>
      <c r="D193" s="54" t="s">
        <v>701</v>
      </c>
      <c r="E193" s="54" t="s">
        <v>44</v>
      </c>
      <c r="F193" s="54" t="s">
        <v>67</v>
      </c>
      <c r="G193" s="54" t="s">
        <v>46</v>
      </c>
      <c r="H193" s="54">
        <v>4</v>
      </c>
      <c r="I193" s="54">
        <v>10</v>
      </c>
      <c r="J193" s="57">
        <v>0.4</v>
      </c>
    </row>
    <row r="194" spans="1:10" x14ac:dyDescent="0.35">
      <c r="A194" s="54" t="s">
        <v>1280</v>
      </c>
      <c r="B194" s="54">
        <v>36.144925999999998</v>
      </c>
      <c r="C194" s="54">
        <v>-119.265033</v>
      </c>
      <c r="D194" s="54" t="s">
        <v>701</v>
      </c>
      <c r="E194" s="54" t="s">
        <v>44</v>
      </c>
      <c r="F194" s="54" t="s">
        <v>1281</v>
      </c>
      <c r="G194" s="54" t="s">
        <v>46</v>
      </c>
      <c r="H194" s="54">
        <v>1</v>
      </c>
      <c r="I194" s="54">
        <v>13</v>
      </c>
      <c r="J194" s="57">
        <v>7.69230769230769E-2</v>
      </c>
    </row>
    <row r="195" spans="1:10" x14ac:dyDescent="0.35">
      <c r="A195" s="54" t="s">
        <v>1282</v>
      </c>
      <c r="B195" s="54">
        <v>36.155990000000003</v>
      </c>
      <c r="C195" s="54">
        <v>-119.23987700000001</v>
      </c>
      <c r="D195" s="54" t="s">
        <v>701</v>
      </c>
      <c r="E195" s="54" t="s">
        <v>44</v>
      </c>
      <c r="F195" s="54" t="s">
        <v>1250</v>
      </c>
      <c r="G195" s="54" t="s">
        <v>46</v>
      </c>
      <c r="H195" s="54">
        <v>2</v>
      </c>
      <c r="I195" s="54">
        <v>8</v>
      </c>
      <c r="J195" s="57">
        <v>0.25</v>
      </c>
    </row>
    <row r="196" spans="1:10" x14ac:dyDescent="0.35">
      <c r="A196" s="54" t="s">
        <v>1283</v>
      </c>
      <c r="B196" s="54">
        <v>36.227544000000002</v>
      </c>
      <c r="C196" s="54">
        <v>-119.16379999999999</v>
      </c>
      <c r="D196" s="54" t="s">
        <v>702</v>
      </c>
      <c r="E196" s="54" t="s">
        <v>44</v>
      </c>
      <c r="F196" s="54" t="s">
        <v>135</v>
      </c>
      <c r="G196" s="54" t="s">
        <v>46</v>
      </c>
      <c r="H196" s="54">
        <v>2</v>
      </c>
      <c r="I196" s="54">
        <v>9</v>
      </c>
      <c r="J196" s="57">
        <v>0.22222222222222199</v>
      </c>
    </row>
    <row r="197" spans="1:10" x14ac:dyDescent="0.35">
      <c r="A197" s="54" t="s">
        <v>1284</v>
      </c>
      <c r="B197" s="54">
        <v>36.100821000000003</v>
      </c>
      <c r="C197" s="54">
        <v>-119.37048900000001</v>
      </c>
      <c r="D197" s="54" t="s">
        <v>701</v>
      </c>
      <c r="E197" s="54" t="s">
        <v>44</v>
      </c>
      <c r="F197" s="54" t="s">
        <v>67</v>
      </c>
      <c r="G197" s="54" t="s">
        <v>46</v>
      </c>
      <c r="H197" s="54">
        <v>1</v>
      </c>
      <c r="I197" s="54">
        <v>10</v>
      </c>
      <c r="J197" s="57">
        <v>0.1</v>
      </c>
    </row>
    <row r="198" spans="1:10" x14ac:dyDescent="0.35">
      <c r="A198" s="54" t="s">
        <v>1285</v>
      </c>
      <c r="B198" s="54">
        <v>36.169632999999997</v>
      </c>
      <c r="C198" s="54">
        <v>-119.275167</v>
      </c>
      <c r="D198" s="54" t="s">
        <v>701</v>
      </c>
      <c r="E198" s="54" t="s">
        <v>44</v>
      </c>
      <c r="F198" s="54" t="s">
        <v>1143</v>
      </c>
      <c r="G198" s="54" t="s">
        <v>46</v>
      </c>
      <c r="H198" s="54">
        <v>1</v>
      </c>
      <c r="I198" s="54">
        <v>9</v>
      </c>
      <c r="J198" s="57">
        <v>0.11111111111111099</v>
      </c>
    </row>
    <row r="199" spans="1:10" x14ac:dyDescent="0.35">
      <c r="A199" s="54" t="s">
        <v>1286</v>
      </c>
      <c r="B199" s="54">
        <v>36.159199999999998</v>
      </c>
      <c r="C199" s="54">
        <v>-119.264719</v>
      </c>
      <c r="D199" s="54" t="s">
        <v>701</v>
      </c>
      <c r="E199" s="54" t="s">
        <v>44</v>
      </c>
      <c r="F199" s="54" t="s">
        <v>1287</v>
      </c>
      <c r="G199" s="54" t="s">
        <v>46</v>
      </c>
      <c r="H199" s="54">
        <v>1</v>
      </c>
      <c r="I199" s="54">
        <v>13</v>
      </c>
      <c r="J199" s="57">
        <v>7.69230769230769E-2</v>
      </c>
    </row>
    <row r="200" spans="1:10" x14ac:dyDescent="0.35">
      <c r="A200" s="54" t="s">
        <v>142</v>
      </c>
      <c r="B200" s="54">
        <v>36.182636000000002</v>
      </c>
      <c r="C200" s="54">
        <v>-119.218148</v>
      </c>
      <c r="D200" s="54" t="s">
        <v>701</v>
      </c>
      <c r="E200" s="54" t="s">
        <v>44</v>
      </c>
      <c r="F200" s="54" t="s">
        <v>143</v>
      </c>
      <c r="G200" s="54" t="s">
        <v>46</v>
      </c>
      <c r="H200" s="54">
        <v>2</v>
      </c>
      <c r="I200" s="54">
        <v>7</v>
      </c>
      <c r="J200" s="57">
        <v>0.28571428571428598</v>
      </c>
    </row>
    <row r="201" spans="1:10" x14ac:dyDescent="0.35">
      <c r="A201" s="54" t="s">
        <v>1288</v>
      </c>
      <c r="B201" s="54">
        <v>36.227544000000002</v>
      </c>
      <c r="C201" s="54">
        <v>-119.16379999999999</v>
      </c>
      <c r="D201" s="54" t="s">
        <v>702</v>
      </c>
      <c r="E201" s="54" t="s">
        <v>44</v>
      </c>
      <c r="F201" s="54" t="s">
        <v>135</v>
      </c>
      <c r="G201" s="54" t="s">
        <v>46</v>
      </c>
      <c r="H201" s="54">
        <v>1</v>
      </c>
      <c r="I201" s="54">
        <v>9</v>
      </c>
      <c r="J201" s="57">
        <v>0.11111111111111099</v>
      </c>
    </row>
    <row r="202" spans="1:10" x14ac:dyDescent="0.35">
      <c r="A202" s="54" t="s">
        <v>1289</v>
      </c>
      <c r="B202" s="54">
        <v>36.070231</v>
      </c>
      <c r="C202" s="54">
        <v>-119.389494</v>
      </c>
      <c r="D202" s="54" t="s">
        <v>701</v>
      </c>
      <c r="E202" s="54" t="s">
        <v>44</v>
      </c>
      <c r="F202" s="54" t="s">
        <v>1290</v>
      </c>
      <c r="G202" s="54" t="s">
        <v>46</v>
      </c>
      <c r="H202" s="54">
        <v>1</v>
      </c>
      <c r="I202" s="54">
        <v>13</v>
      </c>
      <c r="J202" s="57">
        <v>7.69230769230769E-2</v>
      </c>
    </row>
    <row r="203" spans="1:10" x14ac:dyDescent="0.35">
      <c r="A203" s="54" t="s">
        <v>1291</v>
      </c>
      <c r="B203" s="54">
        <v>36.076922000000003</v>
      </c>
      <c r="C203" s="54">
        <v>-119.384253</v>
      </c>
      <c r="D203" s="54" t="s">
        <v>701</v>
      </c>
      <c r="E203" s="54" t="s">
        <v>44</v>
      </c>
      <c r="F203" s="54" t="s">
        <v>144</v>
      </c>
      <c r="G203" s="54" t="s">
        <v>46</v>
      </c>
      <c r="H203" s="54">
        <v>1</v>
      </c>
      <c r="I203" s="54">
        <v>12</v>
      </c>
      <c r="J203" s="57">
        <v>8.3333333333333301E-2</v>
      </c>
    </row>
    <row r="204" spans="1:10" x14ac:dyDescent="0.35">
      <c r="A204" s="54" t="s">
        <v>145</v>
      </c>
      <c r="B204" s="54">
        <v>36.077041999999999</v>
      </c>
      <c r="C204" s="54">
        <v>-119.385425</v>
      </c>
      <c r="D204" s="54" t="s">
        <v>701</v>
      </c>
      <c r="E204" s="54" t="s">
        <v>44</v>
      </c>
      <c r="F204" s="54" t="s">
        <v>144</v>
      </c>
      <c r="G204" s="54" t="s">
        <v>46</v>
      </c>
      <c r="H204" s="54">
        <v>2</v>
      </c>
      <c r="I204" s="54">
        <v>12</v>
      </c>
      <c r="J204" s="57">
        <v>0.16666666666666699</v>
      </c>
    </row>
    <row r="205" spans="1:10" x14ac:dyDescent="0.35">
      <c r="A205" s="54" t="s">
        <v>1292</v>
      </c>
      <c r="B205" s="54">
        <v>36.224978</v>
      </c>
      <c r="C205" s="54">
        <v>-119.179433</v>
      </c>
      <c r="D205" s="54" t="s">
        <v>702</v>
      </c>
      <c r="E205" s="54" t="s">
        <v>44</v>
      </c>
      <c r="F205" s="54" t="s">
        <v>1293</v>
      </c>
      <c r="G205" s="54" t="s">
        <v>46</v>
      </c>
      <c r="H205" s="54">
        <v>1</v>
      </c>
      <c r="I205" s="54">
        <v>8</v>
      </c>
      <c r="J205" s="57">
        <v>0.125</v>
      </c>
    </row>
    <row r="206" spans="1:10" x14ac:dyDescent="0.35">
      <c r="A206" s="54" t="s">
        <v>1294</v>
      </c>
      <c r="B206" s="54">
        <v>36.226486000000001</v>
      </c>
      <c r="C206" s="54">
        <v>-119.180164</v>
      </c>
      <c r="D206" s="54" t="s">
        <v>702</v>
      </c>
      <c r="E206" s="54" t="s">
        <v>44</v>
      </c>
      <c r="F206" s="54" t="s">
        <v>1293</v>
      </c>
      <c r="G206" s="54" t="s">
        <v>46</v>
      </c>
      <c r="H206" s="54">
        <v>1</v>
      </c>
      <c r="I206" s="54">
        <v>8</v>
      </c>
      <c r="J206" s="57">
        <v>0.125</v>
      </c>
    </row>
    <row r="207" spans="1:10" x14ac:dyDescent="0.35">
      <c r="A207" s="54" t="s">
        <v>1295</v>
      </c>
      <c r="B207" s="54">
        <v>36.156758000000004</v>
      </c>
      <c r="C207" s="54">
        <v>-119.283103</v>
      </c>
      <c r="D207" s="54" t="s">
        <v>701</v>
      </c>
      <c r="E207" s="54" t="s">
        <v>44</v>
      </c>
      <c r="F207" s="54" t="s">
        <v>136</v>
      </c>
      <c r="G207" s="54" t="s">
        <v>46</v>
      </c>
      <c r="H207" s="54">
        <v>1</v>
      </c>
      <c r="I207" s="54">
        <v>14</v>
      </c>
      <c r="J207" s="57">
        <v>7.1428571428571397E-2</v>
      </c>
    </row>
    <row r="208" spans="1:10" x14ac:dyDescent="0.35">
      <c r="A208" s="54" t="s">
        <v>146</v>
      </c>
      <c r="B208" s="54">
        <v>36.165075000000002</v>
      </c>
      <c r="C208" s="54">
        <v>-119.282658</v>
      </c>
      <c r="D208" s="54" t="s">
        <v>701</v>
      </c>
      <c r="E208" s="54" t="s">
        <v>44</v>
      </c>
      <c r="F208" s="54" t="s">
        <v>136</v>
      </c>
      <c r="G208" s="54" t="s">
        <v>46</v>
      </c>
      <c r="H208" s="54">
        <v>2</v>
      </c>
      <c r="I208" s="54">
        <v>8</v>
      </c>
      <c r="J208" s="57">
        <v>0.25</v>
      </c>
    </row>
    <row r="209" spans="1:10" x14ac:dyDescent="0.35">
      <c r="A209" s="54" t="s">
        <v>1296</v>
      </c>
      <c r="B209" s="54">
        <v>36.262882730000001</v>
      </c>
      <c r="C209" s="54">
        <v>-119.62763769999999</v>
      </c>
      <c r="D209" s="54" t="s">
        <v>701</v>
      </c>
      <c r="E209" s="54" t="s">
        <v>44</v>
      </c>
      <c r="F209" s="54" t="s">
        <v>74</v>
      </c>
      <c r="G209" s="54" t="s">
        <v>46</v>
      </c>
      <c r="H209" s="54">
        <v>1</v>
      </c>
      <c r="I209" s="54">
        <v>3</v>
      </c>
      <c r="J209" s="57">
        <v>0.33333333333333298</v>
      </c>
    </row>
    <row r="210" spans="1:10" x14ac:dyDescent="0.35">
      <c r="A210" s="54" t="s">
        <v>1297</v>
      </c>
      <c r="B210" s="54">
        <v>36.336306440000001</v>
      </c>
      <c r="C210" s="54">
        <v>-119.51534789999999</v>
      </c>
      <c r="D210" s="54" t="s">
        <v>701</v>
      </c>
      <c r="E210" s="54" t="s">
        <v>44</v>
      </c>
      <c r="F210" s="54" t="s">
        <v>147</v>
      </c>
      <c r="G210" s="54" t="s">
        <v>46</v>
      </c>
      <c r="H210" s="54">
        <v>1</v>
      </c>
      <c r="I210" s="54">
        <v>3</v>
      </c>
      <c r="J210" s="57">
        <v>0.33333333333333298</v>
      </c>
    </row>
    <row r="211" spans="1:10" x14ac:dyDescent="0.35">
      <c r="A211" s="54" t="s">
        <v>1298</v>
      </c>
      <c r="B211" s="54">
        <v>36.35255952</v>
      </c>
      <c r="C211" s="54">
        <v>-119.49566129999999</v>
      </c>
      <c r="D211" s="54" t="s">
        <v>701</v>
      </c>
      <c r="E211" s="54" t="s">
        <v>44</v>
      </c>
      <c r="F211" s="54" t="s">
        <v>1136</v>
      </c>
      <c r="G211" s="54" t="s">
        <v>46</v>
      </c>
      <c r="H211" s="54">
        <v>1</v>
      </c>
      <c r="I211" s="54">
        <v>3</v>
      </c>
      <c r="J211" s="57">
        <v>0.33333333333333298</v>
      </c>
    </row>
    <row r="212" spans="1:10" x14ac:dyDescent="0.35">
      <c r="A212" s="54" t="s">
        <v>1299</v>
      </c>
      <c r="B212" s="54">
        <v>36.376805070000003</v>
      </c>
      <c r="C212" s="54">
        <v>-119.3623221</v>
      </c>
      <c r="D212" s="54" t="s">
        <v>701</v>
      </c>
      <c r="E212" s="54" t="s">
        <v>44</v>
      </c>
      <c r="F212" s="54" t="s">
        <v>1300</v>
      </c>
      <c r="G212" s="54" t="s">
        <v>46</v>
      </c>
      <c r="H212" s="54">
        <v>1</v>
      </c>
      <c r="I212" s="54">
        <v>1</v>
      </c>
      <c r="J212" s="57">
        <v>1</v>
      </c>
    </row>
    <row r="213" spans="1:10" x14ac:dyDescent="0.35">
      <c r="A213" s="54" t="s">
        <v>1301</v>
      </c>
      <c r="B213" s="54">
        <v>36.38761556</v>
      </c>
      <c r="C213" s="54">
        <v>-119.3264825</v>
      </c>
      <c r="D213" s="54" t="s">
        <v>701</v>
      </c>
      <c r="E213" s="54" t="s">
        <v>44</v>
      </c>
      <c r="F213" s="54" t="s">
        <v>1302</v>
      </c>
      <c r="G213" s="54" t="s">
        <v>46</v>
      </c>
      <c r="H213" s="54">
        <v>1</v>
      </c>
      <c r="I213" s="54">
        <v>1</v>
      </c>
      <c r="J213" s="57">
        <v>1</v>
      </c>
    </row>
    <row r="214" spans="1:10" x14ac:dyDescent="0.35">
      <c r="A214" s="54" t="s">
        <v>1303</v>
      </c>
      <c r="B214" s="54">
        <v>36.365602699999997</v>
      </c>
      <c r="C214" s="54">
        <v>-119.57450679999999</v>
      </c>
      <c r="D214" s="54" t="s">
        <v>701</v>
      </c>
      <c r="E214" s="54" t="s">
        <v>44</v>
      </c>
      <c r="F214" s="54" t="s">
        <v>148</v>
      </c>
      <c r="G214" s="54" t="s">
        <v>46</v>
      </c>
      <c r="H214" s="54">
        <v>1</v>
      </c>
      <c r="I214" s="54">
        <v>1</v>
      </c>
      <c r="J214" s="57">
        <v>1</v>
      </c>
    </row>
    <row r="215" spans="1:10" x14ac:dyDescent="0.35">
      <c r="A215" s="54" t="s">
        <v>1304</v>
      </c>
      <c r="B215" s="54">
        <v>36.387782369999996</v>
      </c>
      <c r="C215" s="54">
        <v>-119.42261190000001</v>
      </c>
      <c r="D215" s="54" t="s">
        <v>701</v>
      </c>
      <c r="E215" s="54" t="s">
        <v>44</v>
      </c>
      <c r="F215" s="54" t="s">
        <v>1305</v>
      </c>
      <c r="G215" s="54" t="s">
        <v>46</v>
      </c>
      <c r="H215" s="54">
        <v>1</v>
      </c>
      <c r="I215" s="54">
        <v>1</v>
      </c>
      <c r="J215" s="57">
        <v>1</v>
      </c>
    </row>
    <row r="216" spans="1:10" x14ac:dyDescent="0.35">
      <c r="A216" s="54" t="s">
        <v>1306</v>
      </c>
      <c r="B216" s="54">
        <v>36.392696340000001</v>
      </c>
      <c r="C216" s="54">
        <v>-119.40222780000001</v>
      </c>
      <c r="D216" s="54" t="s">
        <v>701</v>
      </c>
      <c r="E216" s="54" t="s">
        <v>44</v>
      </c>
      <c r="F216" s="54" t="s">
        <v>1307</v>
      </c>
      <c r="G216" s="54" t="s">
        <v>46</v>
      </c>
      <c r="H216" s="54">
        <v>1</v>
      </c>
      <c r="I216" s="54">
        <v>1</v>
      </c>
      <c r="J216" s="57">
        <v>1</v>
      </c>
    </row>
    <row r="217" spans="1:10" x14ac:dyDescent="0.35">
      <c r="A217" s="54" t="s">
        <v>1308</v>
      </c>
      <c r="B217" s="54">
        <v>36.39248783</v>
      </c>
      <c r="C217" s="54">
        <v>-119.4007902</v>
      </c>
      <c r="D217" s="54" t="s">
        <v>701</v>
      </c>
      <c r="E217" s="54" t="s">
        <v>44</v>
      </c>
      <c r="F217" s="54" t="s">
        <v>1307</v>
      </c>
      <c r="G217" s="54" t="s">
        <v>46</v>
      </c>
      <c r="H217" s="54">
        <v>1</v>
      </c>
      <c r="I217" s="54">
        <v>1</v>
      </c>
      <c r="J217" s="57">
        <v>1</v>
      </c>
    </row>
    <row r="218" spans="1:10" x14ac:dyDescent="0.35">
      <c r="A218" s="54" t="s">
        <v>1309</v>
      </c>
      <c r="B218" s="54">
        <v>36.393183530000002</v>
      </c>
      <c r="C218" s="54">
        <v>-119.37919599999999</v>
      </c>
      <c r="D218" s="54" t="s">
        <v>701</v>
      </c>
      <c r="E218" s="54" t="s">
        <v>36</v>
      </c>
      <c r="F218" s="54" t="s">
        <v>1310</v>
      </c>
      <c r="G218" s="54" t="s">
        <v>37</v>
      </c>
      <c r="H218" s="54">
        <v>1</v>
      </c>
      <c r="I218" s="54">
        <v>2</v>
      </c>
      <c r="J218" s="57">
        <v>0.5</v>
      </c>
    </row>
    <row r="219" spans="1:10" x14ac:dyDescent="0.35">
      <c r="A219" s="54" t="s">
        <v>1311</v>
      </c>
      <c r="B219" s="54">
        <v>36.413778270000002</v>
      </c>
      <c r="C219" s="54">
        <v>-119.2924852</v>
      </c>
      <c r="D219" s="54" t="s">
        <v>701</v>
      </c>
      <c r="E219" s="54" t="s">
        <v>44</v>
      </c>
      <c r="F219" s="54" t="s">
        <v>1312</v>
      </c>
      <c r="G219" s="54" t="s">
        <v>46</v>
      </c>
      <c r="H219" s="54">
        <v>1</v>
      </c>
      <c r="I219" s="54">
        <v>3</v>
      </c>
      <c r="J219" s="57">
        <v>0.33333333333333298</v>
      </c>
    </row>
    <row r="220" spans="1:10" x14ac:dyDescent="0.35">
      <c r="A220" s="54" t="s">
        <v>1313</v>
      </c>
      <c r="B220" s="54">
        <v>36.412360309999997</v>
      </c>
      <c r="C220" s="54">
        <v>-119.3673429</v>
      </c>
      <c r="D220" s="54" t="s">
        <v>701</v>
      </c>
      <c r="E220" s="54" t="s">
        <v>44</v>
      </c>
      <c r="F220" s="54" t="s">
        <v>149</v>
      </c>
      <c r="G220" s="54" t="s">
        <v>46</v>
      </c>
      <c r="H220" s="54">
        <v>1</v>
      </c>
      <c r="I220" s="54">
        <v>2</v>
      </c>
      <c r="J220" s="57">
        <v>0.5</v>
      </c>
    </row>
    <row r="221" spans="1:10" x14ac:dyDescent="0.35">
      <c r="A221" s="54" t="s">
        <v>1314</v>
      </c>
      <c r="B221" s="54">
        <v>36.396225999999999</v>
      </c>
      <c r="C221" s="54">
        <v>-119.52260800000001</v>
      </c>
      <c r="D221" s="54" t="s">
        <v>701</v>
      </c>
      <c r="E221" s="54" t="s">
        <v>44</v>
      </c>
      <c r="F221" s="54" t="s">
        <v>1315</v>
      </c>
      <c r="G221" s="54" t="s">
        <v>46</v>
      </c>
      <c r="H221" s="54">
        <v>1</v>
      </c>
      <c r="I221" s="54">
        <v>1</v>
      </c>
      <c r="J221" s="57">
        <v>1</v>
      </c>
    </row>
    <row r="222" spans="1:10" x14ac:dyDescent="0.35">
      <c r="A222" s="54" t="s">
        <v>1316</v>
      </c>
      <c r="B222" s="54">
        <v>36.39623014</v>
      </c>
      <c r="C222" s="54">
        <v>-119.6206991</v>
      </c>
      <c r="D222" s="54" t="s">
        <v>701</v>
      </c>
      <c r="E222" s="54" t="s">
        <v>44</v>
      </c>
      <c r="F222" s="54" t="s">
        <v>1317</v>
      </c>
      <c r="G222" s="54" t="s">
        <v>46</v>
      </c>
      <c r="H222" s="54">
        <v>1</v>
      </c>
      <c r="I222" s="54">
        <v>1</v>
      </c>
      <c r="J222" s="57">
        <v>1</v>
      </c>
    </row>
    <row r="223" spans="1:10" x14ac:dyDescent="0.35">
      <c r="A223" s="54" t="s">
        <v>1318</v>
      </c>
      <c r="B223" s="54">
        <v>36.409747860000003</v>
      </c>
      <c r="C223" s="54">
        <v>-119.5354224</v>
      </c>
      <c r="D223" s="54" t="s">
        <v>701</v>
      </c>
      <c r="E223" s="54" t="s">
        <v>44</v>
      </c>
      <c r="F223" s="54" t="s">
        <v>1319</v>
      </c>
      <c r="G223" s="54" t="s">
        <v>46</v>
      </c>
      <c r="H223" s="54">
        <v>1</v>
      </c>
      <c r="I223" s="54">
        <v>1</v>
      </c>
      <c r="J223" s="57">
        <v>1</v>
      </c>
    </row>
    <row r="224" spans="1:10" x14ac:dyDescent="0.35">
      <c r="A224" s="54" t="s">
        <v>1320</v>
      </c>
      <c r="B224" s="54">
        <v>36.437634699999997</v>
      </c>
      <c r="C224" s="54">
        <v>-119.379454</v>
      </c>
      <c r="D224" s="54" t="s">
        <v>701</v>
      </c>
      <c r="E224" s="54" t="s">
        <v>44</v>
      </c>
      <c r="F224" s="54" t="s">
        <v>1321</v>
      </c>
      <c r="G224" s="54" t="s">
        <v>46</v>
      </c>
      <c r="H224" s="54">
        <v>1</v>
      </c>
      <c r="I224" s="54">
        <v>1</v>
      </c>
      <c r="J224" s="57">
        <v>1</v>
      </c>
    </row>
    <row r="225" spans="1:10" x14ac:dyDescent="0.35">
      <c r="A225" s="54" t="s">
        <v>1322</v>
      </c>
      <c r="B225" s="54">
        <v>36.437686630000002</v>
      </c>
      <c r="C225" s="54">
        <v>-119.3453205</v>
      </c>
      <c r="D225" s="54" t="s">
        <v>701</v>
      </c>
      <c r="E225" s="54" t="s">
        <v>44</v>
      </c>
      <c r="F225" s="54" t="s">
        <v>1323</v>
      </c>
      <c r="G225" s="54" t="s">
        <v>46</v>
      </c>
      <c r="H225" s="54">
        <v>1</v>
      </c>
      <c r="I225" s="54">
        <v>1</v>
      </c>
      <c r="J225" s="57">
        <v>1</v>
      </c>
    </row>
    <row r="226" spans="1:10" x14ac:dyDescent="0.35">
      <c r="A226" s="54" t="s">
        <v>1324</v>
      </c>
      <c r="B226" s="54">
        <v>36.438175020000003</v>
      </c>
      <c r="C226" s="54">
        <v>-119.34552669999999</v>
      </c>
      <c r="D226" s="54" t="s">
        <v>701</v>
      </c>
      <c r="E226" s="54" t="s">
        <v>44</v>
      </c>
      <c r="F226" s="54" t="s">
        <v>1323</v>
      </c>
      <c r="G226" s="54" t="s">
        <v>46</v>
      </c>
      <c r="H226" s="54">
        <v>1</v>
      </c>
      <c r="I226" s="54">
        <v>1</v>
      </c>
      <c r="J226" s="57">
        <v>1</v>
      </c>
    </row>
    <row r="227" spans="1:10" x14ac:dyDescent="0.35">
      <c r="A227" s="54" t="s">
        <v>1325</v>
      </c>
      <c r="B227" s="54">
        <v>36.45454256</v>
      </c>
      <c r="C227" s="54">
        <v>-119.281599</v>
      </c>
      <c r="D227" s="54" t="s">
        <v>701</v>
      </c>
      <c r="E227" s="54" t="s">
        <v>44</v>
      </c>
      <c r="F227" s="54" t="s">
        <v>1326</v>
      </c>
      <c r="G227" s="54" t="s">
        <v>46</v>
      </c>
      <c r="H227" s="54">
        <v>1</v>
      </c>
      <c r="I227" s="54">
        <v>1</v>
      </c>
      <c r="J227" s="57">
        <v>1</v>
      </c>
    </row>
    <row r="228" spans="1:10" x14ac:dyDescent="0.35">
      <c r="A228" s="54" t="s">
        <v>1327</v>
      </c>
      <c r="B228" s="54">
        <v>36.453059090000004</v>
      </c>
      <c r="C228" s="54">
        <v>-119.39896969999999</v>
      </c>
      <c r="D228" s="54" t="s">
        <v>701</v>
      </c>
      <c r="E228" s="54" t="s">
        <v>44</v>
      </c>
      <c r="F228" s="54" t="s">
        <v>1328</v>
      </c>
      <c r="G228" s="54" t="s">
        <v>46</v>
      </c>
      <c r="H228" s="54">
        <v>1</v>
      </c>
      <c r="I228" s="54">
        <v>2</v>
      </c>
      <c r="J228" s="57">
        <v>0.5</v>
      </c>
    </row>
    <row r="229" spans="1:10" x14ac:dyDescent="0.35">
      <c r="A229" s="54" t="s">
        <v>1329</v>
      </c>
      <c r="B229" s="54">
        <v>36.471854450000002</v>
      </c>
      <c r="C229" s="54">
        <v>-119.27057189999999</v>
      </c>
      <c r="D229" s="54" t="s">
        <v>701</v>
      </c>
      <c r="E229" s="54" t="s">
        <v>44</v>
      </c>
      <c r="F229" s="54" t="s">
        <v>1330</v>
      </c>
      <c r="G229" s="54" t="s">
        <v>46</v>
      </c>
      <c r="H229" s="54">
        <v>1</v>
      </c>
      <c r="I229" s="54">
        <v>1</v>
      </c>
      <c r="J229" s="57">
        <v>1</v>
      </c>
    </row>
    <row r="230" spans="1:10" x14ac:dyDescent="0.35">
      <c r="A230" s="54" t="s">
        <v>1331</v>
      </c>
      <c r="B230" s="54">
        <v>36.471904000000002</v>
      </c>
      <c r="C230" s="54">
        <v>-119.34311599999999</v>
      </c>
      <c r="D230" s="54" t="s">
        <v>617</v>
      </c>
      <c r="E230" s="54" t="s">
        <v>44</v>
      </c>
      <c r="F230" s="54" t="s">
        <v>1332</v>
      </c>
      <c r="G230" s="54" t="s">
        <v>46</v>
      </c>
      <c r="H230" s="54">
        <v>1</v>
      </c>
      <c r="I230" s="54">
        <v>1</v>
      </c>
      <c r="J230" s="57">
        <v>1</v>
      </c>
    </row>
    <row r="231" spans="1:10" x14ac:dyDescent="0.35">
      <c r="A231" s="54" t="s">
        <v>1333</v>
      </c>
      <c r="B231" s="54">
        <v>36.426103759999997</v>
      </c>
      <c r="C231" s="54">
        <v>-119.7334187</v>
      </c>
      <c r="D231" s="54" t="s">
        <v>617</v>
      </c>
      <c r="E231" s="54" t="s">
        <v>44</v>
      </c>
      <c r="F231" s="54" t="s">
        <v>1334</v>
      </c>
      <c r="G231" s="54" t="s">
        <v>46</v>
      </c>
      <c r="H231" s="54">
        <v>1</v>
      </c>
      <c r="I231" s="54">
        <v>1</v>
      </c>
      <c r="J231" s="57">
        <v>1</v>
      </c>
    </row>
    <row r="232" spans="1:10" x14ac:dyDescent="0.35">
      <c r="A232" s="54" t="s">
        <v>1335</v>
      </c>
      <c r="B232" s="54">
        <v>36.414107649999998</v>
      </c>
      <c r="C232" s="54">
        <v>-119.864372</v>
      </c>
      <c r="D232" s="54" t="s">
        <v>617</v>
      </c>
      <c r="E232" s="54" t="s">
        <v>44</v>
      </c>
      <c r="F232" s="54" t="s">
        <v>1141</v>
      </c>
      <c r="G232" s="54" t="s">
        <v>46</v>
      </c>
      <c r="H232" s="54">
        <v>1</v>
      </c>
      <c r="I232" s="54">
        <v>3</v>
      </c>
      <c r="J232" s="57">
        <v>0.33333333333333298</v>
      </c>
    </row>
    <row r="233" spans="1:10" x14ac:dyDescent="0.35">
      <c r="A233" s="54" t="s">
        <v>1336</v>
      </c>
      <c r="B233" s="54">
        <v>36.448622479999997</v>
      </c>
      <c r="C233" s="54">
        <v>-119.75399640000001</v>
      </c>
      <c r="D233" s="54" t="s">
        <v>617</v>
      </c>
      <c r="E233" s="54" t="s">
        <v>44</v>
      </c>
      <c r="F233" s="54" t="s">
        <v>150</v>
      </c>
      <c r="G233" s="54" t="s">
        <v>46</v>
      </c>
      <c r="H233" s="54">
        <v>1</v>
      </c>
      <c r="I233" s="54">
        <v>1</v>
      </c>
      <c r="J233" s="57">
        <v>1</v>
      </c>
    </row>
    <row r="234" spans="1:10" x14ac:dyDescent="0.35">
      <c r="A234" s="54" t="s">
        <v>1337</v>
      </c>
      <c r="B234" s="54">
        <v>36.456027800000001</v>
      </c>
      <c r="C234" s="54">
        <v>-119.77040820000001</v>
      </c>
      <c r="D234" s="54" t="s">
        <v>617</v>
      </c>
      <c r="E234" s="54" t="s">
        <v>44</v>
      </c>
      <c r="F234" s="54" t="s">
        <v>1338</v>
      </c>
      <c r="G234" s="54" t="s">
        <v>46</v>
      </c>
      <c r="H234" s="54">
        <v>1</v>
      </c>
      <c r="I234" s="54">
        <v>2</v>
      </c>
      <c r="J234" s="57">
        <v>0.5</v>
      </c>
    </row>
    <row r="235" spans="1:10" x14ac:dyDescent="0.35">
      <c r="A235" s="54" t="s">
        <v>1339</v>
      </c>
      <c r="B235" s="54">
        <v>36.436062560000003</v>
      </c>
      <c r="C235" s="54">
        <v>-120.01020219999999</v>
      </c>
      <c r="D235" s="54" t="s">
        <v>617</v>
      </c>
      <c r="E235" s="54" t="s">
        <v>44</v>
      </c>
      <c r="F235" s="54" t="s">
        <v>1340</v>
      </c>
      <c r="G235" s="54" t="s">
        <v>46</v>
      </c>
      <c r="H235" s="54">
        <v>1</v>
      </c>
      <c r="I235" s="54">
        <v>1</v>
      </c>
      <c r="J235" s="57">
        <v>1</v>
      </c>
    </row>
    <row r="236" spans="1:10" x14ac:dyDescent="0.35">
      <c r="A236" s="54" t="s">
        <v>1341</v>
      </c>
      <c r="B236" s="54">
        <v>36.481909340000001</v>
      </c>
      <c r="C236" s="54">
        <v>-120.0740619</v>
      </c>
      <c r="D236" s="54" t="s">
        <v>617</v>
      </c>
      <c r="E236" s="54" t="s">
        <v>44</v>
      </c>
      <c r="F236" s="54" t="s">
        <v>1342</v>
      </c>
      <c r="G236" s="54" t="s">
        <v>46</v>
      </c>
      <c r="H236" s="54">
        <v>1</v>
      </c>
      <c r="I236" s="54">
        <v>2</v>
      </c>
      <c r="J236" s="57">
        <v>0.5</v>
      </c>
    </row>
    <row r="237" spans="1:10" x14ac:dyDescent="0.35">
      <c r="A237" s="54" t="s">
        <v>1343</v>
      </c>
      <c r="B237" s="54">
        <v>36.482662050000002</v>
      </c>
      <c r="C237" s="54">
        <v>-120.07423300000001</v>
      </c>
      <c r="D237" s="54" t="s">
        <v>617</v>
      </c>
      <c r="E237" s="54" t="s">
        <v>44</v>
      </c>
      <c r="F237" s="54" t="s">
        <v>1342</v>
      </c>
      <c r="G237" s="54" t="s">
        <v>46</v>
      </c>
      <c r="H237" s="54">
        <v>1</v>
      </c>
      <c r="I237" s="54">
        <v>2</v>
      </c>
      <c r="J237" s="57">
        <v>0.5</v>
      </c>
    </row>
    <row r="238" spans="1:10" x14ac:dyDescent="0.35">
      <c r="A238" s="54" t="s">
        <v>1344</v>
      </c>
      <c r="B238" s="54">
        <v>36.436664409999999</v>
      </c>
      <c r="C238" s="54">
        <v>-119.98748000000001</v>
      </c>
      <c r="D238" s="54" t="s">
        <v>617</v>
      </c>
      <c r="E238" s="54" t="s">
        <v>44</v>
      </c>
      <c r="F238" s="54" t="s">
        <v>1345</v>
      </c>
      <c r="G238" s="54" t="s">
        <v>46</v>
      </c>
      <c r="H238" s="54">
        <v>1</v>
      </c>
      <c r="I238" s="54">
        <v>1</v>
      </c>
      <c r="J238" s="57">
        <v>1</v>
      </c>
    </row>
    <row r="239" spans="1:10" x14ac:dyDescent="0.35">
      <c r="A239" s="54" t="s">
        <v>1346</v>
      </c>
      <c r="B239" s="54">
        <v>36.58302415</v>
      </c>
      <c r="C239" s="54">
        <v>-120.05498830000001</v>
      </c>
      <c r="D239" s="54" t="s">
        <v>426</v>
      </c>
      <c r="E239" s="54" t="s">
        <v>44</v>
      </c>
      <c r="F239" s="54" t="s">
        <v>1347</v>
      </c>
      <c r="G239" s="54" t="s">
        <v>46</v>
      </c>
      <c r="H239" s="54">
        <v>1</v>
      </c>
      <c r="I239" s="54">
        <v>2</v>
      </c>
      <c r="J239" s="57">
        <v>0.5</v>
      </c>
    </row>
    <row r="240" spans="1:10" x14ac:dyDescent="0.35">
      <c r="A240" s="54" t="s">
        <v>1348</v>
      </c>
      <c r="B240" s="54">
        <v>36.530374969999997</v>
      </c>
      <c r="C240" s="54">
        <v>-119.9751006</v>
      </c>
      <c r="D240" s="54" t="s">
        <v>426</v>
      </c>
      <c r="E240" s="54" t="s">
        <v>44</v>
      </c>
      <c r="F240" s="54" t="s">
        <v>1349</v>
      </c>
      <c r="G240" s="54" t="s">
        <v>46</v>
      </c>
      <c r="H240" s="54">
        <v>1</v>
      </c>
      <c r="I240" s="54">
        <v>2</v>
      </c>
      <c r="J240" s="57">
        <v>0.5</v>
      </c>
    </row>
    <row r="241" spans="1:10" x14ac:dyDescent="0.35">
      <c r="A241" s="54" t="s">
        <v>1350</v>
      </c>
      <c r="B241" s="54">
        <v>37.269638800000003</v>
      </c>
      <c r="C241" s="54">
        <v>-120.3694012</v>
      </c>
      <c r="D241" s="54" t="s">
        <v>1259</v>
      </c>
      <c r="E241" s="54" t="s">
        <v>44</v>
      </c>
      <c r="F241" s="54" t="s">
        <v>1351</v>
      </c>
      <c r="G241" s="54" t="s">
        <v>46</v>
      </c>
      <c r="H241" s="54">
        <v>1</v>
      </c>
      <c r="I241" s="54">
        <v>1</v>
      </c>
      <c r="J241" s="57">
        <v>1</v>
      </c>
    </row>
    <row r="242" spans="1:10" x14ac:dyDescent="0.35">
      <c r="A242" s="54" t="s">
        <v>1352</v>
      </c>
      <c r="B242" s="54">
        <v>37.215352879999998</v>
      </c>
      <c r="C242" s="54">
        <v>-120.4233162</v>
      </c>
      <c r="D242" s="54" t="s">
        <v>1259</v>
      </c>
      <c r="E242" s="54" t="s">
        <v>44</v>
      </c>
      <c r="F242" s="54" t="s">
        <v>1353</v>
      </c>
      <c r="G242" s="54" t="s">
        <v>46</v>
      </c>
      <c r="H242" s="54">
        <v>1</v>
      </c>
      <c r="I242" s="54">
        <v>2</v>
      </c>
      <c r="J242" s="57">
        <v>0.5</v>
      </c>
    </row>
    <row r="243" spans="1:10" x14ac:dyDescent="0.35">
      <c r="A243" s="54" t="s">
        <v>1354</v>
      </c>
      <c r="B243" s="54">
        <v>37.233183259999997</v>
      </c>
      <c r="C243" s="54">
        <v>-120.4561616</v>
      </c>
      <c r="D243" s="54" t="s">
        <v>1259</v>
      </c>
      <c r="E243" s="54" t="s">
        <v>44</v>
      </c>
      <c r="F243" s="54" t="s">
        <v>1355</v>
      </c>
      <c r="G243" s="54" t="s">
        <v>46</v>
      </c>
      <c r="H243" s="54">
        <v>1</v>
      </c>
      <c r="I243" s="54">
        <v>1</v>
      </c>
      <c r="J243" s="57">
        <v>1</v>
      </c>
    </row>
    <row r="244" spans="1:10" x14ac:dyDescent="0.35">
      <c r="A244" s="54" t="s">
        <v>1356</v>
      </c>
      <c r="B244" s="54">
        <v>37.166640260000001</v>
      </c>
      <c r="C244" s="54">
        <v>-120.3724509</v>
      </c>
      <c r="D244" s="54" t="s">
        <v>1259</v>
      </c>
      <c r="E244" s="54" t="s">
        <v>44</v>
      </c>
      <c r="F244" s="54" t="s">
        <v>1357</v>
      </c>
      <c r="G244" s="54" t="s">
        <v>46</v>
      </c>
      <c r="H244" s="54">
        <v>1</v>
      </c>
      <c r="I244" s="54">
        <v>2</v>
      </c>
      <c r="J244" s="57">
        <v>0.5</v>
      </c>
    </row>
    <row r="245" spans="1:10" x14ac:dyDescent="0.35">
      <c r="A245" s="54" t="s">
        <v>1358</v>
      </c>
      <c r="B245" s="54">
        <v>37.163922309999997</v>
      </c>
      <c r="C245" s="54">
        <v>-120.3723834</v>
      </c>
      <c r="D245" s="54" t="s">
        <v>1259</v>
      </c>
      <c r="E245" s="54" t="s">
        <v>44</v>
      </c>
      <c r="F245" s="54" t="s">
        <v>1357</v>
      </c>
      <c r="G245" s="54" t="s">
        <v>46</v>
      </c>
      <c r="H245" s="54">
        <v>1</v>
      </c>
      <c r="I245" s="54">
        <v>1</v>
      </c>
      <c r="J245" s="57">
        <v>1</v>
      </c>
    </row>
    <row r="246" spans="1:10" x14ac:dyDescent="0.35">
      <c r="A246" s="54" t="s">
        <v>1359</v>
      </c>
      <c r="B246" s="54">
        <v>37.166492460000001</v>
      </c>
      <c r="C246" s="54">
        <v>-120.3741186</v>
      </c>
      <c r="D246" s="54" t="s">
        <v>1259</v>
      </c>
      <c r="E246" s="54" t="s">
        <v>44</v>
      </c>
      <c r="F246" s="54" t="s">
        <v>1357</v>
      </c>
      <c r="G246" s="54" t="s">
        <v>46</v>
      </c>
      <c r="H246" s="54">
        <v>1</v>
      </c>
      <c r="I246" s="54">
        <v>1</v>
      </c>
      <c r="J246" s="57">
        <v>1</v>
      </c>
    </row>
    <row r="247" spans="1:10" x14ac:dyDescent="0.35">
      <c r="A247" s="54" t="s">
        <v>927</v>
      </c>
      <c r="B247" s="54">
        <v>35.474958309999998</v>
      </c>
      <c r="C247" s="54">
        <v>-119.431682</v>
      </c>
      <c r="D247" s="54" t="s">
        <v>1360</v>
      </c>
      <c r="E247" s="54" t="s">
        <v>44</v>
      </c>
      <c r="F247" s="54" t="s">
        <v>1361</v>
      </c>
      <c r="G247" s="54" t="s">
        <v>46</v>
      </c>
      <c r="H247" s="54">
        <v>3</v>
      </c>
      <c r="I247" s="54">
        <v>19</v>
      </c>
      <c r="J247" s="57">
        <v>0.157894736842105</v>
      </c>
    </row>
    <row r="248" spans="1:10" x14ac:dyDescent="0.35">
      <c r="A248" s="54" t="s">
        <v>1362</v>
      </c>
      <c r="B248" s="54">
        <v>36.049089100000003</v>
      </c>
      <c r="C248" s="54">
        <v>-119.45591020000001</v>
      </c>
      <c r="D248" s="54" t="s">
        <v>701</v>
      </c>
      <c r="E248" s="54" t="s">
        <v>44</v>
      </c>
      <c r="F248" s="54" t="s">
        <v>123</v>
      </c>
      <c r="G248" s="54" t="s">
        <v>46</v>
      </c>
      <c r="H248" s="54">
        <v>1</v>
      </c>
      <c r="I248" s="54">
        <v>8</v>
      </c>
      <c r="J248" s="57">
        <v>0.125</v>
      </c>
    </row>
    <row r="249" spans="1:10" x14ac:dyDescent="0.35">
      <c r="A249" s="54" t="s">
        <v>151</v>
      </c>
      <c r="B249" s="54">
        <v>36.049166</v>
      </c>
      <c r="C249" s="54">
        <v>-119.4560324</v>
      </c>
      <c r="D249" s="54" t="s">
        <v>701</v>
      </c>
      <c r="E249" s="54" t="s">
        <v>44</v>
      </c>
      <c r="F249" s="54" t="s">
        <v>123</v>
      </c>
      <c r="G249" s="54" t="s">
        <v>46</v>
      </c>
      <c r="H249" s="54">
        <v>2</v>
      </c>
      <c r="I249" s="54">
        <v>8</v>
      </c>
      <c r="J249" s="57">
        <v>0.25</v>
      </c>
    </row>
    <row r="250" spans="1:10" x14ac:dyDescent="0.35">
      <c r="A250" s="54" t="s">
        <v>152</v>
      </c>
      <c r="B250" s="54">
        <v>36.792666029999999</v>
      </c>
      <c r="C250" s="54">
        <v>-120.2527614</v>
      </c>
      <c r="D250" s="54" t="s">
        <v>153</v>
      </c>
      <c r="E250" s="54" t="s">
        <v>27</v>
      </c>
      <c r="F250" s="54" t="s">
        <v>1363</v>
      </c>
      <c r="G250" s="54" t="s">
        <v>28</v>
      </c>
      <c r="H250" s="54">
        <v>13</v>
      </c>
      <c r="I250" s="54">
        <v>17</v>
      </c>
      <c r="J250" s="57">
        <v>0.76470588235294101</v>
      </c>
    </row>
    <row r="251" spans="1:10" x14ac:dyDescent="0.35">
      <c r="A251" s="54" t="s">
        <v>154</v>
      </c>
      <c r="B251" s="54">
        <v>38.020691190000001</v>
      </c>
      <c r="C251" s="54">
        <v>-122.11559320000001</v>
      </c>
      <c r="D251" s="54" t="s">
        <v>155</v>
      </c>
      <c r="E251" s="54" t="s">
        <v>32</v>
      </c>
      <c r="F251" s="54" t="s">
        <v>644</v>
      </c>
      <c r="G251" s="54" t="s">
        <v>33</v>
      </c>
      <c r="H251" s="54">
        <v>3</v>
      </c>
      <c r="I251" s="54">
        <v>5</v>
      </c>
      <c r="J251" s="57">
        <v>0.6</v>
      </c>
    </row>
    <row r="252" spans="1:10" x14ac:dyDescent="0.35">
      <c r="A252" s="54" t="s">
        <v>1364</v>
      </c>
      <c r="B252" s="54">
        <v>34.023511249999999</v>
      </c>
      <c r="C252" s="54">
        <v>-118.0344498</v>
      </c>
      <c r="D252" s="54" t="s">
        <v>1365</v>
      </c>
      <c r="E252" s="54" t="s">
        <v>86</v>
      </c>
      <c r="F252" s="54" t="s">
        <v>1366</v>
      </c>
      <c r="G252" s="54" t="s">
        <v>28</v>
      </c>
      <c r="H252" s="54">
        <v>1</v>
      </c>
      <c r="I252" s="54">
        <v>6</v>
      </c>
      <c r="J252" s="57">
        <v>0.16666666666666699</v>
      </c>
    </row>
    <row r="253" spans="1:10" x14ac:dyDescent="0.35">
      <c r="A253" s="54" t="s">
        <v>1367</v>
      </c>
      <c r="B253" s="54">
        <v>36.182366440000003</v>
      </c>
      <c r="C253" s="54">
        <v>-119.65928049999999</v>
      </c>
      <c r="D253" s="54" t="s">
        <v>701</v>
      </c>
      <c r="E253" s="54" t="s">
        <v>44</v>
      </c>
      <c r="F253" s="54" t="s">
        <v>1094</v>
      </c>
      <c r="G253" s="54" t="s">
        <v>46</v>
      </c>
      <c r="H253" s="54">
        <v>1</v>
      </c>
      <c r="I253" s="54">
        <v>8</v>
      </c>
      <c r="J253" s="57">
        <v>0.125</v>
      </c>
    </row>
    <row r="254" spans="1:10" x14ac:dyDescent="0.35">
      <c r="A254" s="54" t="s">
        <v>1368</v>
      </c>
      <c r="B254" s="54">
        <v>35.520994000000002</v>
      </c>
      <c r="C254" s="54">
        <v>-119.08318300000001</v>
      </c>
      <c r="D254" s="54" t="s">
        <v>92</v>
      </c>
      <c r="E254" s="54" t="s">
        <v>75</v>
      </c>
      <c r="F254" s="54" t="s">
        <v>638</v>
      </c>
      <c r="G254" s="54" t="s">
        <v>28</v>
      </c>
      <c r="H254" s="54">
        <v>1</v>
      </c>
      <c r="I254" s="54">
        <v>14</v>
      </c>
      <c r="J254" s="57">
        <v>7.1428571428571397E-2</v>
      </c>
    </row>
    <row r="255" spans="1:10" x14ac:dyDescent="0.35">
      <c r="A255" s="54" t="s">
        <v>156</v>
      </c>
      <c r="B255" s="54">
        <v>35.329142310000002</v>
      </c>
      <c r="C255" s="54">
        <v>-119.6685722</v>
      </c>
      <c r="D255" s="54" t="s">
        <v>157</v>
      </c>
      <c r="E255" s="54" t="s">
        <v>88</v>
      </c>
      <c r="F255" s="54" t="s">
        <v>645</v>
      </c>
      <c r="G255" s="54" t="s">
        <v>28</v>
      </c>
      <c r="H255" s="54">
        <v>8</v>
      </c>
      <c r="I255" s="54">
        <v>8</v>
      </c>
      <c r="J255" s="57">
        <v>1</v>
      </c>
    </row>
    <row r="256" spans="1:10" x14ac:dyDescent="0.35">
      <c r="A256" s="54" t="s">
        <v>158</v>
      </c>
      <c r="B256" s="54">
        <v>35.274845999999997</v>
      </c>
      <c r="C256" s="54">
        <v>-119.47753899999999</v>
      </c>
      <c r="D256" s="54" t="s">
        <v>159</v>
      </c>
      <c r="E256" s="54" t="s">
        <v>160</v>
      </c>
      <c r="F256" s="54" t="s">
        <v>647</v>
      </c>
      <c r="G256" s="54" t="s">
        <v>28</v>
      </c>
      <c r="H256" s="54">
        <v>5</v>
      </c>
      <c r="I256" s="54">
        <v>19</v>
      </c>
      <c r="J256" s="57">
        <v>0.26315789473684198</v>
      </c>
    </row>
    <row r="257" spans="1:10" x14ac:dyDescent="0.35">
      <c r="A257" s="54" t="s">
        <v>1369</v>
      </c>
      <c r="B257" s="54">
        <v>35.26815173</v>
      </c>
      <c r="C257" s="54">
        <v>-119.4574308</v>
      </c>
      <c r="D257" s="54" t="s">
        <v>159</v>
      </c>
      <c r="E257" s="54" t="s">
        <v>88</v>
      </c>
      <c r="F257" s="54" t="s">
        <v>647</v>
      </c>
      <c r="G257" s="54" t="s">
        <v>28</v>
      </c>
      <c r="H257" s="54">
        <v>1</v>
      </c>
      <c r="I257" s="54">
        <v>7</v>
      </c>
      <c r="J257" s="57">
        <v>0.14285714285714299</v>
      </c>
    </row>
    <row r="258" spans="1:10" x14ac:dyDescent="0.35">
      <c r="A258" s="54" t="s">
        <v>1370</v>
      </c>
      <c r="B258" s="54">
        <v>35.245134849999999</v>
      </c>
      <c r="C258" s="54">
        <v>-119.385514</v>
      </c>
      <c r="D258" s="54" t="s">
        <v>159</v>
      </c>
      <c r="E258" s="54" t="s">
        <v>88</v>
      </c>
      <c r="F258" s="54" t="s">
        <v>647</v>
      </c>
      <c r="G258" s="54" t="s">
        <v>28</v>
      </c>
      <c r="H258" s="54">
        <v>1</v>
      </c>
      <c r="I258" s="54">
        <v>10</v>
      </c>
      <c r="J258" s="57">
        <v>0.1</v>
      </c>
    </row>
    <row r="259" spans="1:10" x14ac:dyDescent="0.35">
      <c r="A259" s="54" t="s">
        <v>1371</v>
      </c>
      <c r="B259" s="54">
        <v>35.282796009999998</v>
      </c>
      <c r="C259" s="54">
        <v>-119.4968361</v>
      </c>
      <c r="D259" s="54" t="s">
        <v>159</v>
      </c>
      <c r="E259" s="54" t="s">
        <v>88</v>
      </c>
      <c r="F259" s="54" t="s">
        <v>647</v>
      </c>
      <c r="G259" s="54" t="s">
        <v>28</v>
      </c>
      <c r="H259" s="54">
        <v>1</v>
      </c>
      <c r="I259" s="54">
        <v>17</v>
      </c>
      <c r="J259" s="57">
        <v>5.8823529411764698E-2</v>
      </c>
    </row>
    <row r="260" spans="1:10" x14ac:dyDescent="0.35">
      <c r="A260" s="54" t="s">
        <v>1372</v>
      </c>
      <c r="B260" s="54">
        <v>35.455168999999998</v>
      </c>
      <c r="C260" s="54">
        <v>-119.04876899999999</v>
      </c>
      <c r="D260" s="54" t="s">
        <v>92</v>
      </c>
      <c r="E260" s="54" t="s">
        <v>88</v>
      </c>
      <c r="F260" s="54" t="s">
        <v>638</v>
      </c>
      <c r="G260" s="54" t="s">
        <v>28</v>
      </c>
      <c r="H260" s="54">
        <v>8</v>
      </c>
      <c r="I260" s="54">
        <v>21</v>
      </c>
      <c r="J260" s="57">
        <v>0.38095238095238099</v>
      </c>
    </row>
    <row r="261" spans="1:10" x14ac:dyDescent="0.35">
      <c r="A261" s="54" t="s">
        <v>1373</v>
      </c>
      <c r="B261" s="54">
        <v>34.402949999999997</v>
      </c>
      <c r="C261" s="54">
        <v>-118.996028</v>
      </c>
      <c r="D261" s="54" t="s">
        <v>79</v>
      </c>
      <c r="E261" s="54" t="s">
        <v>36</v>
      </c>
      <c r="F261" s="54" t="s">
        <v>80</v>
      </c>
      <c r="G261" s="54" t="s">
        <v>37</v>
      </c>
      <c r="H261" s="54">
        <v>1</v>
      </c>
      <c r="I261" s="54">
        <v>21</v>
      </c>
      <c r="J261" s="57">
        <v>4.7619047619047603E-2</v>
      </c>
    </row>
    <row r="262" spans="1:10" x14ac:dyDescent="0.35">
      <c r="A262" s="54" t="s">
        <v>942</v>
      </c>
      <c r="B262" s="54">
        <v>34.404277999999998</v>
      </c>
      <c r="C262" s="54">
        <v>-118.99849399999999</v>
      </c>
      <c r="D262" s="54" t="s">
        <v>79</v>
      </c>
      <c r="E262" s="54" t="s">
        <v>36</v>
      </c>
      <c r="F262" s="54" t="s">
        <v>80</v>
      </c>
      <c r="G262" s="54" t="s">
        <v>37</v>
      </c>
      <c r="H262" s="54">
        <v>8</v>
      </c>
      <c r="I262" s="54">
        <v>21</v>
      </c>
      <c r="J262" s="57">
        <v>0.38095238095238099</v>
      </c>
    </row>
    <row r="263" spans="1:10" x14ac:dyDescent="0.35">
      <c r="A263" s="54" t="s">
        <v>161</v>
      </c>
      <c r="B263" s="54">
        <v>35.280644899999999</v>
      </c>
      <c r="C263" s="54">
        <v>-119.4783614</v>
      </c>
      <c r="D263" s="54" t="s">
        <v>159</v>
      </c>
      <c r="E263" s="54" t="s">
        <v>162</v>
      </c>
      <c r="F263" s="54" t="s">
        <v>647</v>
      </c>
      <c r="G263" s="54" t="s">
        <v>28</v>
      </c>
      <c r="H263" s="54">
        <v>6</v>
      </c>
      <c r="I263" s="54">
        <v>17</v>
      </c>
      <c r="J263" s="57">
        <v>0.35294117647058798</v>
      </c>
    </row>
    <row r="264" spans="1:10" x14ac:dyDescent="0.35">
      <c r="A264" s="54" t="s">
        <v>1374</v>
      </c>
      <c r="B264" s="54">
        <v>33.717128000000002</v>
      </c>
      <c r="C264" s="54">
        <v>-117.70804699999999</v>
      </c>
      <c r="D264" s="54" t="s">
        <v>163</v>
      </c>
      <c r="E264" s="54" t="s">
        <v>36</v>
      </c>
      <c r="F264" s="54" t="s">
        <v>163</v>
      </c>
      <c r="G264" s="54" t="s">
        <v>37</v>
      </c>
      <c r="H264" s="54">
        <v>2</v>
      </c>
      <c r="I264" s="54">
        <v>4</v>
      </c>
      <c r="J264" s="57">
        <v>0.5</v>
      </c>
    </row>
    <row r="265" spans="1:10" x14ac:dyDescent="0.35">
      <c r="A265" s="54" t="s">
        <v>1375</v>
      </c>
      <c r="B265" s="54">
        <v>33.722039000000002</v>
      </c>
      <c r="C265" s="54">
        <v>-117.697231</v>
      </c>
      <c r="D265" s="54" t="s">
        <v>163</v>
      </c>
      <c r="E265" s="54" t="s">
        <v>36</v>
      </c>
      <c r="F265" s="54" t="s">
        <v>163</v>
      </c>
      <c r="G265" s="54" t="s">
        <v>37</v>
      </c>
      <c r="H265" s="54">
        <v>2</v>
      </c>
      <c r="I265" s="54">
        <v>4</v>
      </c>
      <c r="J265" s="57">
        <v>0.5</v>
      </c>
    </row>
    <row r="266" spans="1:10" x14ac:dyDescent="0.35">
      <c r="A266" s="54" t="s">
        <v>1376</v>
      </c>
      <c r="B266" s="54">
        <v>33.721643999999998</v>
      </c>
      <c r="C266" s="54">
        <v>-117.701161</v>
      </c>
      <c r="D266" s="54" t="s">
        <v>163</v>
      </c>
      <c r="E266" s="54" t="s">
        <v>36</v>
      </c>
      <c r="F266" s="54" t="s">
        <v>163</v>
      </c>
      <c r="G266" s="54" t="s">
        <v>37</v>
      </c>
      <c r="H266" s="54">
        <v>1</v>
      </c>
      <c r="I266" s="54">
        <v>4</v>
      </c>
      <c r="J266" s="57">
        <v>0.25</v>
      </c>
    </row>
    <row r="267" spans="1:10" x14ac:dyDescent="0.35">
      <c r="A267" s="54" t="s">
        <v>1377</v>
      </c>
      <c r="B267" s="54">
        <v>33.958939000000001</v>
      </c>
      <c r="C267" s="54">
        <v>-117.62628100000001</v>
      </c>
      <c r="D267" s="54" t="s">
        <v>1378</v>
      </c>
      <c r="E267" s="54" t="s">
        <v>44</v>
      </c>
      <c r="F267" s="54" t="s">
        <v>1458</v>
      </c>
      <c r="G267" s="54" t="s">
        <v>46</v>
      </c>
      <c r="H267" s="54">
        <v>1</v>
      </c>
      <c r="I267" s="54">
        <v>1</v>
      </c>
      <c r="J267" s="57">
        <v>1</v>
      </c>
    </row>
    <row r="268" spans="1:10" x14ac:dyDescent="0.35">
      <c r="A268" s="54" t="s">
        <v>911</v>
      </c>
      <c r="B268" s="54">
        <v>34.327133000000003</v>
      </c>
      <c r="C268" s="54">
        <v>-118.51601100000001</v>
      </c>
      <c r="D268" s="54" t="s">
        <v>106</v>
      </c>
      <c r="E268" s="54" t="s">
        <v>36</v>
      </c>
      <c r="F268" s="54" t="s">
        <v>107</v>
      </c>
      <c r="G268" s="54" t="s">
        <v>37</v>
      </c>
      <c r="H268" s="54">
        <v>5</v>
      </c>
      <c r="I268" s="54">
        <v>49</v>
      </c>
      <c r="J268" s="57">
        <v>0.102040816326531</v>
      </c>
    </row>
    <row r="269" spans="1:10" x14ac:dyDescent="0.35">
      <c r="A269" s="54" t="s">
        <v>856</v>
      </c>
      <c r="B269" s="54">
        <v>34.326006</v>
      </c>
      <c r="C269" s="54">
        <v>-118.512997</v>
      </c>
      <c r="D269" s="54" t="s">
        <v>106</v>
      </c>
      <c r="E269" s="54" t="s">
        <v>36</v>
      </c>
      <c r="F269" s="54" t="s">
        <v>107</v>
      </c>
      <c r="G269" s="54" t="s">
        <v>37</v>
      </c>
      <c r="H269" s="54">
        <v>13</v>
      </c>
      <c r="I269" s="54">
        <v>48</v>
      </c>
      <c r="J269" s="57">
        <v>0.27083333333333298</v>
      </c>
    </row>
    <row r="270" spans="1:10" x14ac:dyDescent="0.35">
      <c r="A270" s="54" t="s">
        <v>857</v>
      </c>
      <c r="B270" s="54">
        <v>34.324311000000002</v>
      </c>
      <c r="C270" s="54">
        <v>-118.50854200000001</v>
      </c>
      <c r="D270" s="54" t="s">
        <v>106</v>
      </c>
      <c r="E270" s="54" t="s">
        <v>36</v>
      </c>
      <c r="F270" s="54" t="s">
        <v>107</v>
      </c>
      <c r="G270" s="54" t="s">
        <v>37</v>
      </c>
      <c r="H270" s="54">
        <v>3</v>
      </c>
      <c r="I270" s="54">
        <v>44</v>
      </c>
      <c r="J270" s="57">
        <v>6.8181818181818205E-2</v>
      </c>
    </row>
    <row r="271" spans="1:10" x14ac:dyDescent="0.35">
      <c r="A271" s="54" t="s">
        <v>164</v>
      </c>
      <c r="B271" s="54">
        <v>37.998196999999998</v>
      </c>
      <c r="C271" s="54">
        <v>-121.933983</v>
      </c>
      <c r="D271" s="54" t="s">
        <v>165</v>
      </c>
      <c r="E271" s="54" t="s">
        <v>36</v>
      </c>
      <c r="F271" s="54" t="s">
        <v>1459</v>
      </c>
      <c r="G271" s="54" t="s">
        <v>37</v>
      </c>
      <c r="H271" s="54">
        <v>2</v>
      </c>
      <c r="I271" s="54">
        <v>11</v>
      </c>
      <c r="J271" s="57">
        <v>0.18181818181818199</v>
      </c>
    </row>
    <row r="272" spans="1:10" x14ac:dyDescent="0.35">
      <c r="A272" s="54" t="s">
        <v>1379</v>
      </c>
      <c r="B272" s="54">
        <v>37.997005999999999</v>
      </c>
      <c r="C272" s="54">
        <v>-121.93665300000001</v>
      </c>
      <c r="D272" s="54" t="s">
        <v>165</v>
      </c>
      <c r="E272" s="54" t="s">
        <v>36</v>
      </c>
      <c r="F272" s="54" t="s">
        <v>199</v>
      </c>
      <c r="G272" s="54" t="s">
        <v>37</v>
      </c>
      <c r="H272" s="54">
        <v>1</v>
      </c>
      <c r="I272" s="54">
        <v>10</v>
      </c>
      <c r="J272" s="57">
        <v>0.1</v>
      </c>
    </row>
    <row r="273" spans="1:10" x14ac:dyDescent="0.35">
      <c r="A273" s="54" t="s">
        <v>166</v>
      </c>
      <c r="B273" s="54">
        <v>35.507969000000003</v>
      </c>
      <c r="C273" s="54">
        <v>-119.407319</v>
      </c>
      <c r="D273" s="54" t="s">
        <v>167</v>
      </c>
      <c r="E273" s="54" t="s">
        <v>36</v>
      </c>
      <c r="F273" s="54" t="s">
        <v>168</v>
      </c>
      <c r="G273" s="54" t="s">
        <v>37</v>
      </c>
      <c r="H273" s="54">
        <v>6</v>
      </c>
      <c r="I273" s="54">
        <v>9</v>
      </c>
      <c r="J273" s="57">
        <v>0.66666666666666696</v>
      </c>
    </row>
    <row r="274" spans="1:10" x14ac:dyDescent="0.35">
      <c r="A274" s="54" t="s">
        <v>1380</v>
      </c>
      <c r="B274" s="54">
        <v>33.940410999999997</v>
      </c>
      <c r="C274" s="54">
        <v>-117.831592</v>
      </c>
      <c r="D274" s="54" t="s">
        <v>1381</v>
      </c>
      <c r="E274" s="54" t="s">
        <v>36</v>
      </c>
      <c r="F274" s="54" t="s">
        <v>1161</v>
      </c>
      <c r="G274" s="54" t="s">
        <v>37</v>
      </c>
      <c r="H274" s="54">
        <v>2</v>
      </c>
      <c r="I274" s="54">
        <v>5</v>
      </c>
      <c r="J274" s="57">
        <v>0.4</v>
      </c>
    </row>
    <row r="275" spans="1:10" x14ac:dyDescent="0.35">
      <c r="A275" s="54" t="s">
        <v>169</v>
      </c>
      <c r="B275" s="54">
        <v>35.511695000000003</v>
      </c>
      <c r="C275" s="54">
        <v>-119.07446299999999</v>
      </c>
      <c r="D275" s="54" t="s">
        <v>92</v>
      </c>
      <c r="E275" s="54" t="s">
        <v>96</v>
      </c>
      <c r="F275" s="54" t="s">
        <v>638</v>
      </c>
      <c r="G275" s="54" t="s">
        <v>28</v>
      </c>
      <c r="H275" s="54">
        <v>8</v>
      </c>
      <c r="I275" s="54">
        <v>14</v>
      </c>
      <c r="J275" s="57">
        <v>0.57142857142857095</v>
      </c>
    </row>
    <row r="276" spans="1:10" x14ac:dyDescent="0.35">
      <c r="A276" s="54" t="s">
        <v>170</v>
      </c>
      <c r="B276" s="54">
        <v>35.515579000000002</v>
      </c>
      <c r="C276" s="54">
        <v>-119.075784</v>
      </c>
      <c r="D276" s="54" t="s">
        <v>92</v>
      </c>
      <c r="E276" s="54" t="s">
        <v>96</v>
      </c>
      <c r="F276" s="54" t="s">
        <v>638</v>
      </c>
      <c r="G276" s="54" t="s">
        <v>28</v>
      </c>
      <c r="H276" s="54">
        <v>9</v>
      </c>
      <c r="I276" s="54">
        <v>16</v>
      </c>
      <c r="J276" s="57">
        <v>0.5625</v>
      </c>
    </row>
    <row r="277" spans="1:10" x14ac:dyDescent="0.35">
      <c r="A277" s="54" t="s">
        <v>1382</v>
      </c>
      <c r="B277" s="54">
        <v>35.518332999999998</v>
      </c>
      <c r="C277" s="54">
        <v>-119.078181</v>
      </c>
      <c r="D277" s="54" t="s">
        <v>92</v>
      </c>
      <c r="E277" s="54" t="s">
        <v>75</v>
      </c>
      <c r="F277" s="54" t="s">
        <v>638</v>
      </c>
      <c r="G277" s="54" t="s">
        <v>28</v>
      </c>
      <c r="H277" s="54">
        <v>4</v>
      </c>
      <c r="I277" s="54">
        <v>16</v>
      </c>
      <c r="J277" s="57">
        <v>0.25</v>
      </c>
    </row>
    <row r="278" spans="1:10" x14ac:dyDescent="0.35">
      <c r="A278" s="54" t="s">
        <v>1383</v>
      </c>
      <c r="B278" s="54">
        <v>35.533999999999999</v>
      </c>
      <c r="C278" s="54">
        <v>-119.083153</v>
      </c>
      <c r="D278" s="54" t="s">
        <v>92</v>
      </c>
      <c r="E278" s="54" t="s">
        <v>88</v>
      </c>
      <c r="F278" s="54" t="s">
        <v>638</v>
      </c>
      <c r="G278" s="54" t="s">
        <v>28</v>
      </c>
      <c r="H278" s="54">
        <v>6</v>
      </c>
      <c r="I278" s="54">
        <v>21</v>
      </c>
      <c r="J278" s="57">
        <v>0.28571428571428598</v>
      </c>
    </row>
    <row r="279" spans="1:10" x14ac:dyDescent="0.35">
      <c r="A279" s="54" t="s">
        <v>1384</v>
      </c>
      <c r="B279" s="54">
        <v>35.456963999999999</v>
      </c>
      <c r="C279" s="54">
        <v>-119.054624</v>
      </c>
      <c r="D279" s="54" t="s">
        <v>92</v>
      </c>
      <c r="E279" s="54" t="s">
        <v>75</v>
      </c>
      <c r="F279" s="54" t="s">
        <v>638</v>
      </c>
      <c r="G279" s="54" t="s">
        <v>28</v>
      </c>
      <c r="H279" s="54">
        <v>5</v>
      </c>
      <c r="I279" s="54">
        <v>22</v>
      </c>
      <c r="J279" s="57">
        <v>0.22727272727272699</v>
      </c>
    </row>
    <row r="280" spans="1:10" x14ac:dyDescent="0.35">
      <c r="A280" s="54" t="s">
        <v>1385</v>
      </c>
      <c r="B280" s="54">
        <v>35.457113999999997</v>
      </c>
      <c r="C280" s="54">
        <v>-119.049503</v>
      </c>
      <c r="D280" s="54" t="s">
        <v>92</v>
      </c>
      <c r="E280" s="54" t="s">
        <v>88</v>
      </c>
      <c r="F280" s="54" t="s">
        <v>638</v>
      </c>
      <c r="G280" s="54" t="s">
        <v>28</v>
      </c>
      <c r="H280" s="54">
        <v>1</v>
      </c>
      <c r="I280" s="54">
        <v>22</v>
      </c>
      <c r="J280" s="57">
        <v>4.5454545454545497E-2</v>
      </c>
    </row>
    <row r="281" spans="1:10" x14ac:dyDescent="0.35">
      <c r="A281" s="54" t="s">
        <v>1386</v>
      </c>
      <c r="B281" s="54">
        <v>35.455378000000003</v>
      </c>
      <c r="C281" s="54">
        <v>-119.049778</v>
      </c>
      <c r="D281" s="54" t="s">
        <v>92</v>
      </c>
      <c r="E281" s="54" t="s">
        <v>88</v>
      </c>
      <c r="F281" s="54" t="s">
        <v>638</v>
      </c>
      <c r="G281" s="54" t="s">
        <v>28</v>
      </c>
      <c r="H281" s="54">
        <v>2</v>
      </c>
      <c r="I281" s="54">
        <v>22</v>
      </c>
      <c r="J281" s="57">
        <v>9.0909090909090898E-2</v>
      </c>
    </row>
    <row r="282" spans="1:10" x14ac:dyDescent="0.35">
      <c r="A282" s="54" t="s">
        <v>1387</v>
      </c>
      <c r="B282" s="54">
        <v>35.530513999999997</v>
      </c>
      <c r="C282" s="54">
        <v>-119.077731</v>
      </c>
      <c r="D282" s="54" t="s">
        <v>92</v>
      </c>
      <c r="E282" s="54" t="s">
        <v>96</v>
      </c>
      <c r="F282" s="54" t="s">
        <v>638</v>
      </c>
      <c r="G282" s="54" t="s">
        <v>28</v>
      </c>
      <c r="H282" s="54">
        <v>3</v>
      </c>
      <c r="I282" s="54">
        <v>23</v>
      </c>
      <c r="J282" s="57">
        <v>0.13043478260869601</v>
      </c>
    </row>
    <row r="283" spans="1:10" x14ac:dyDescent="0.35">
      <c r="A283" s="54" t="s">
        <v>1388</v>
      </c>
      <c r="B283" s="54">
        <v>35.456235999999997</v>
      </c>
      <c r="C283" s="54">
        <v>-119.05275</v>
      </c>
      <c r="D283" s="54" t="s">
        <v>92</v>
      </c>
      <c r="E283" s="54" t="s">
        <v>88</v>
      </c>
      <c r="F283" s="54" t="s">
        <v>638</v>
      </c>
      <c r="G283" s="54" t="s">
        <v>28</v>
      </c>
      <c r="H283" s="54">
        <v>1</v>
      </c>
      <c r="I283" s="54">
        <v>22</v>
      </c>
      <c r="J283" s="57">
        <v>4.5454545454545497E-2</v>
      </c>
    </row>
    <row r="284" spans="1:10" x14ac:dyDescent="0.35">
      <c r="A284" s="54" t="s">
        <v>1389</v>
      </c>
      <c r="B284" s="54">
        <v>35.455680999999998</v>
      </c>
      <c r="C284" s="54">
        <v>-119.050572</v>
      </c>
      <c r="D284" s="54" t="s">
        <v>92</v>
      </c>
      <c r="E284" s="54" t="s">
        <v>88</v>
      </c>
      <c r="F284" s="54" t="s">
        <v>638</v>
      </c>
      <c r="G284" s="54" t="s">
        <v>28</v>
      </c>
      <c r="H284" s="54">
        <v>1</v>
      </c>
      <c r="I284" s="54">
        <v>22</v>
      </c>
      <c r="J284" s="57">
        <v>4.5454545454545497E-2</v>
      </c>
    </row>
    <row r="285" spans="1:10" x14ac:dyDescent="0.35">
      <c r="A285" s="54" t="s">
        <v>171</v>
      </c>
      <c r="B285" s="54">
        <v>35.459142</v>
      </c>
      <c r="C285" s="54">
        <v>-119.053044</v>
      </c>
      <c r="D285" s="54" t="s">
        <v>92</v>
      </c>
      <c r="E285" s="54" t="s">
        <v>96</v>
      </c>
      <c r="F285" s="54" t="s">
        <v>638</v>
      </c>
      <c r="G285" s="54" t="s">
        <v>28</v>
      </c>
      <c r="H285" s="54">
        <v>6</v>
      </c>
      <c r="I285" s="54">
        <v>22</v>
      </c>
      <c r="J285" s="57">
        <v>0.27272727272727298</v>
      </c>
    </row>
    <row r="286" spans="1:10" x14ac:dyDescent="0.35">
      <c r="A286" s="54" t="s">
        <v>1390</v>
      </c>
      <c r="B286" s="54">
        <v>35.530405999999999</v>
      </c>
      <c r="C286" s="54">
        <v>-119.080039</v>
      </c>
      <c r="D286" s="54" t="s">
        <v>92</v>
      </c>
      <c r="E286" s="54" t="s">
        <v>88</v>
      </c>
      <c r="F286" s="54" t="s">
        <v>638</v>
      </c>
      <c r="G286" s="54" t="s">
        <v>28</v>
      </c>
      <c r="H286" s="54">
        <v>2</v>
      </c>
      <c r="I286" s="54">
        <v>22</v>
      </c>
      <c r="J286" s="57">
        <v>9.0909090909090898E-2</v>
      </c>
    </row>
    <row r="287" spans="1:10" x14ac:dyDescent="0.35">
      <c r="A287" s="54" t="s">
        <v>172</v>
      </c>
      <c r="B287" s="54">
        <v>33.848680999999999</v>
      </c>
      <c r="C287" s="54">
        <v>-118.334075</v>
      </c>
      <c r="D287" s="54" t="s">
        <v>173</v>
      </c>
      <c r="E287" s="54" t="s">
        <v>160</v>
      </c>
      <c r="F287" s="54" t="s">
        <v>174</v>
      </c>
      <c r="G287" s="54" t="s">
        <v>33</v>
      </c>
      <c r="H287" s="54">
        <v>10</v>
      </c>
      <c r="I287" s="54">
        <v>18</v>
      </c>
      <c r="J287" s="57">
        <v>0.55555555555555602</v>
      </c>
    </row>
    <row r="288" spans="1:10" x14ac:dyDescent="0.35">
      <c r="A288" s="54" t="s">
        <v>1391</v>
      </c>
      <c r="B288" s="54">
        <v>37.503722000000003</v>
      </c>
      <c r="C288" s="54">
        <v>-120.963888</v>
      </c>
      <c r="D288" s="54" t="s">
        <v>557</v>
      </c>
      <c r="E288" s="54" t="s">
        <v>44</v>
      </c>
      <c r="F288" s="54" t="s">
        <v>1392</v>
      </c>
      <c r="G288" s="54" t="s">
        <v>46</v>
      </c>
      <c r="H288" s="54">
        <v>1</v>
      </c>
      <c r="I288" s="54">
        <v>2</v>
      </c>
      <c r="J288" s="57">
        <v>0.5</v>
      </c>
    </row>
    <row r="289" spans="1:10" x14ac:dyDescent="0.35">
      <c r="A289" s="54" t="s">
        <v>1393</v>
      </c>
      <c r="B289" s="54">
        <v>35.597175</v>
      </c>
      <c r="C289" s="54">
        <v>-118.96730599999999</v>
      </c>
      <c r="D289" s="54" t="s">
        <v>1394</v>
      </c>
      <c r="E289" s="54" t="s">
        <v>75</v>
      </c>
      <c r="F289" s="54" t="s">
        <v>1395</v>
      </c>
      <c r="G289" s="54" t="s">
        <v>28</v>
      </c>
      <c r="H289" s="54">
        <v>1</v>
      </c>
      <c r="I289" s="54">
        <v>4</v>
      </c>
      <c r="J289" s="57">
        <v>0.25</v>
      </c>
    </row>
    <row r="290" spans="1:10" x14ac:dyDescent="0.35">
      <c r="A290" s="54" t="s">
        <v>1396</v>
      </c>
      <c r="B290" s="54">
        <v>35.597074999999997</v>
      </c>
      <c r="C290" s="54">
        <v>-118.967122</v>
      </c>
      <c r="D290" s="54" t="s">
        <v>1394</v>
      </c>
      <c r="E290" s="54" t="s">
        <v>75</v>
      </c>
      <c r="F290" s="54" t="s">
        <v>1395</v>
      </c>
      <c r="G290" s="54" t="s">
        <v>28</v>
      </c>
      <c r="H290" s="54">
        <v>1</v>
      </c>
      <c r="I290" s="54">
        <v>5</v>
      </c>
      <c r="J290" s="57">
        <v>0.2</v>
      </c>
    </row>
    <row r="291" spans="1:10" x14ac:dyDescent="0.35">
      <c r="A291" s="54" t="s">
        <v>1397</v>
      </c>
      <c r="B291" s="54">
        <v>35.490321999999999</v>
      </c>
      <c r="C291" s="54">
        <v>-118.886128</v>
      </c>
      <c r="D291" s="54" t="s">
        <v>175</v>
      </c>
      <c r="E291" s="54" t="s">
        <v>88</v>
      </c>
      <c r="F291" s="54" t="s">
        <v>649</v>
      </c>
      <c r="G291" s="54" t="s">
        <v>28</v>
      </c>
      <c r="H291" s="54">
        <v>1</v>
      </c>
      <c r="I291" s="54">
        <v>4</v>
      </c>
      <c r="J291" s="57">
        <v>0.25</v>
      </c>
    </row>
    <row r="292" spans="1:10" x14ac:dyDescent="0.35">
      <c r="A292" s="54" t="s">
        <v>1398</v>
      </c>
      <c r="B292" s="54">
        <v>35.492663999999998</v>
      </c>
      <c r="C292" s="54">
        <v>-118.890503</v>
      </c>
      <c r="D292" s="54" t="s">
        <v>175</v>
      </c>
      <c r="E292" s="54" t="s">
        <v>96</v>
      </c>
      <c r="F292" s="54" t="s">
        <v>649</v>
      </c>
      <c r="G292" s="54" t="s">
        <v>28</v>
      </c>
      <c r="H292" s="54">
        <v>1</v>
      </c>
      <c r="I292" s="54">
        <v>4</v>
      </c>
      <c r="J292" s="57">
        <v>0.25</v>
      </c>
    </row>
    <row r="293" spans="1:10" x14ac:dyDescent="0.35">
      <c r="A293" s="54" t="s">
        <v>1399</v>
      </c>
      <c r="B293" s="54">
        <v>35.492417000000003</v>
      </c>
      <c r="C293" s="54">
        <v>-118.89707199999999</v>
      </c>
      <c r="D293" s="54" t="s">
        <v>175</v>
      </c>
      <c r="E293" s="54" t="s">
        <v>75</v>
      </c>
      <c r="F293" s="54" t="s">
        <v>649</v>
      </c>
      <c r="G293" s="54" t="s">
        <v>28</v>
      </c>
      <c r="H293" s="54">
        <v>1</v>
      </c>
      <c r="I293" s="54">
        <v>8</v>
      </c>
      <c r="J293" s="57">
        <v>0.125</v>
      </c>
    </row>
    <row r="294" spans="1:10" x14ac:dyDescent="0.35">
      <c r="A294" s="54" t="s">
        <v>1400</v>
      </c>
      <c r="B294" s="54">
        <v>35.494728000000002</v>
      </c>
      <c r="C294" s="54">
        <v>-118.89661700000001</v>
      </c>
      <c r="D294" s="54" t="s">
        <v>175</v>
      </c>
      <c r="E294" s="54" t="s">
        <v>193</v>
      </c>
      <c r="F294" s="54" t="s">
        <v>649</v>
      </c>
      <c r="G294" s="54" t="s">
        <v>28</v>
      </c>
      <c r="H294" s="54">
        <v>1</v>
      </c>
      <c r="I294" s="54">
        <v>8</v>
      </c>
      <c r="J294" s="57">
        <v>0.125</v>
      </c>
    </row>
    <row r="295" spans="1:10" x14ac:dyDescent="0.35">
      <c r="A295" s="54" t="s">
        <v>1401</v>
      </c>
      <c r="B295" s="54">
        <v>35.515864999999998</v>
      </c>
      <c r="C295" s="54">
        <v>-119.039883</v>
      </c>
      <c r="D295" s="54" t="s">
        <v>92</v>
      </c>
      <c r="E295" s="54" t="s">
        <v>75</v>
      </c>
      <c r="F295" s="54" t="s">
        <v>638</v>
      </c>
      <c r="G295" s="54" t="s">
        <v>28</v>
      </c>
      <c r="H295" s="54">
        <v>1</v>
      </c>
      <c r="I295" s="54">
        <v>8</v>
      </c>
      <c r="J295" s="57">
        <v>0.125</v>
      </c>
    </row>
    <row r="296" spans="1:10" x14ac:dyDescent="0.35">
      <c r="A296" s="54" t="s">
        <v>176</v>
      </c>
      <c r="B296" s="54">
        <v>35.515833000000001</v>
      </c>
      <c r="C296" s="54">
        <v>-119.038606</v>
      </c>
      <c r="D296" s="54" t="s">
        <v>92</v>
      </c>
      <c r="E296" s="54" t="s">
        <v>75</v>
      </c>
      <c r="F296" s="54" t="s">
        <v>638</v>
      </c>
      <c r="G296" s="54" t="s">
        <v>28</v>
      </c>
      <c r="H296" s="54">
        <v>4</v>
      </c>
      <c r="I296" s="54">
        <v>11</v>
      </c>
      <c r="J296" s="57">
        <v>0.36363636363636398</v>
      </c>
    </row>
    <row r="297" spans="1:10" x14ac:dyDescent="0.35">
      <c r="A297" s="54" t="s">
        <v>1402</v>
      </c>
      <c r="B297" s="54">
        <v>35.535730999999998</v>
      </c>
      <c r="C297" s="54">
        <v>-119.082503</v>
      </c>
      <c r="D297" s="54" t="s">
        <v>92</v>
      </c>
      <c r="E297" s="54" t="s">
        <v>96</v>
      </c>
      <c r="F297" s="54" t="s">
        <v>638</v>
      </c>
      <c r="G297" s="54" t="s">
        <v>28</v>
      </c>
      <c r="H297" s="54">
        <v>1</v>
      </c>
      <c r="I297" s="54">
        <v>20</v>
      </c>
      <c r="J297" s="57">
        <v>0.05</v>
      </c>
    </row>
    <row r="298" spans="1:10" x14ac:dyDescent="0.35">
      <c r="A298" s="54" t="s">
        <v>1403</v>
      </c>
      <c r="B298" s="54">
        <v>35.554389</v>
      </c>
      <c r="C298" s="54">
        <v>-119.09675799999999</v>
      </c>
      <c r="D298" s="54" t="s">
        <v>92</v>
      </c>
      <c r="E298" s="54" t="s">
        <v>75</v>
      </c>
      <c r="F298" s="54" t="s">
        <v>638</v>
      </c>
      <c r="G298" s="54" t="s">
        <v>28</v>
      </c>
      <c r="H298" s="54">
        <v>1</v>
      </c>
      <c r="I298" s="54">
        <v>7</v>
      </c>
      <c r="J298" s="57">
        <v>0.14285714285714299</v>
      </c>
    </row>
    <row r="299" spans="1:10" x14ac:dyDescent="0.35">
      <c r="A299" s="54" t="s">
        <v>1404</v>
      </c>
      <c r="B299" s="54">
        <v>35.473300000000002</v>
      </c>
      <c r="C299" s="54">
        <v>-119.057749</v>
      </c>
      <c r="D299" s="54" t="s">
        <v>92</v>
      </c>
      <c r="E299" s="54" t="s">
        <v>75</v>
      </c>
      <c r="F299" s="54" t="s">
        <v>638</v>
      </c>
      <c r="G299" s="54" t="s">
        <v>28</v>
      </c>
      <c r="H299" s="54">
        <v>4</v>
      </c>
      <c r="I299" s="54">
        <v>20</v>
      </c>
      <c r="J299" s="57">
        <v>0.2</v>
      </c>
    </row>
    <row r="300" spans="1:10" x14ac:dyDescent="0.35">
      <c r="A300" s="54" t="s">
        <v>1405</v>
      </c>
      <c r="B300" s="54">
        <v>35.462691</v>
      </c>
      <c r="C300" s="54">
        <v>-119.050652</v>
      </c>
      <c r="D300" s="54" t="s">
        <v>92</v>
      </c>
      <c r="E300" s="54" t="s">
        <v>96</v>
      </c>
      <c r="F300" s="54" t="s">
        <v>638</v>
      </c>
      <c r="G300" s="54" t="s">
        <v>28</v>
      </c>
      <c r="H300" s="54">
        <v>3</v>
      </c>
      <c r="I300" s="54">
        <v>15</v>
      </c>
      <c r="J300" s="57">
        <v>0.2</v>
      </c>
    </row>
    <row r="301" spans="1:10" x14ac:dyDescent="0.35">
      <c r="A301" s="54" t="s">
        <v>177</v>
      </c>
      <c r="B301" s="54">
        <v>35.374662000000001</v>
      </c>
      <c r="C301" s="54">
        <v>-119.08065999999999</v>
      </c>
      <c r="D301" s="54" t="s">
        <v>178</v>
      </c>
      <c r="E301" s="54" t="s">
        <v>160</v>
      </c>
      <c r="F301" s="54" t="s">
        <v>179</v>
      </c>
      <c r="G301" s="54" t="s">
        <v>28</v>
      </c>
      <c r="H301" s="54">
        <v>5</v>
      </c>
      <c r="I301" s="54">
        <v>7</v>
      </c>
      <c r="J301" s="57">
        <v>0.71428571428571397</v>
      </c>
    </row>
    <row r="302" spans="1:10" x14ac:dyDescent="0.35">
      <c r="A302" s="54" t="s">
        <v>180</v>
      </c>
      <c r="B302" s="54">
        <v>35.375166999999998</v>
      </c>
      <c r="C302" s="54">
        <v>-119.08074999999999</v>
      </c>
      <c r="D302" s="54" t="s">
        <v>178</v>
      </c>
      <c r="E302" s="54" t="s">
        <v>75</v>
      </c>
      <c r="F302" s="54" t="s">
        <v>179</v>
      </c>
      <c r="G302" s="54" t="s">
        <v>28</v>
      </c>
      <c r="H302" s="54">
        <v>2</v>
      </c>
      <c r="I302" s="54">
        <v>7</v>
      </c>
      <c r="J302" s="57">
        <v>0.28571428571428598</v>
      </c>
    </row>
    <row r="303" spans="1:10" x14ac:dyDescent="0.35">
      <c r="A303" s="54" t="s">
        <v>1406</v>
      </c>
      <c r="B303" s="54">
        <v>35.371653000000002</v>
      </c>
      <c r="C303" s="54">
        <v>-119.075881</v>
      </c>
      <c r="D303" s="54" t="s">
        <v>178</v>
      </c>
      <c r="E303" s="54" t="s">
        <v>75</v>
      </c>
      <c r="F303" s="54" t="s">
        <v>179</v>
      </c>
      <c r="G303" s="54" t="s">
        <v>28</v>
      </c>
      <c r="H303" s="54">
        <v>1</v>
      </c>
      <c r="I303" s="54">
        <v>8</v>
      </c>
      <c r="J303" s="57">
        <v>0.125</v>
      </c>
    </row>
    <row r="304" spans="1:10" x14ac:dyDescent="0.35">
      <c r="A304" s="54" t="s">
        <v>1407</v>
      </c>
      <c r="B304" s="54">
        <v>35.371667000000002</v>
      </c>
      <c r="C304" s="54">
        <v>-119.076936</v>
      </c>
      <c r="D304" s="54" t="s">
        <v>178</v>
      </c>
      <c r="E304" s="54" t="s">
        <v>75</v>
      </c>
      <c r="F304" s="54" t="s">
        <v>179</v>
      </c>
      <c r="G304" s="54" t="s">
        <v>28</v>
      </c>
      <c r="H304" s="54">
        <v>1</v>
      </c>
      <c r="I304" s="54">
        <v>6</v>
      </c>
      <c r="J304" s="57">
        <v>0.16666666666666699</v>
      </c>
    </row>
    <row r="305" spans="1:10" x14ac:dyDescent="0.35">
      <c r="A305" s="54" t="s">
        <v>1408</v>
      </c>
      <c r="B305" s="54">
        <v>33.924489000000001</v>
      </c>
      <c r="C305" s="54">
        <v>-117.95445599999999</v>
      </c>
      <c r="D305" s="54" t="s">
        <v>1409</v>
      </c>
      <c r="E305" s="54" t="s">
        <v>77</v>
      </c>
      <c r="F305" s="54" t="s">
        <v>77</v>
      </c>
      <c r="G305" s="54" t="s">
        <v>77</v>
      </c>
      <c r="H305" s="54">
        <v>1</v>
      </c>
      <c r="I305" s="54">
        <v>8</v>
      </c>
      <c r="J305" s="57">
        <v>0.125</v>
      </c>
    </row>
    <row r="306" spans="1:10" x14ac:dyDescent="0.35">
      <c r="A306" s="54" t="s">
        <v>181</v>
      </c>
      <c r="B306" s="54">
        <v>35.28157118</v>
      </c>
      <c r="C306" s="54">
        <v>-119.4808156</v>
      </c>
      <c r="D306" s="54" t="s">
        <v>159</v>
      </c>
      <c r="E306" s="54" t="s">
        <v>162</v>
      </c>
      <c r="F306" s="54" t="s">
        <v>647</v>
      </c>
      <c r="G306" s="54" t="s">
        <v>28</v>
      </c>
      <c r="H306" s="54">
        <v>6</v>
      </c>
      <c r="I306" s="54">
        <v>17</v>
      </c>
      <c r="J306" s="57">
        <v>0.35294117647058798</v>
      </c>
    </row>
    <row r="307" spans="1:10" x14ac:dyDescent="0.35">
      <c r="A307" s="54" t="s">
        <v>182</v>
      </c>
      <c r="B307" s="54">
        <v>34.45079973</v>
      </c>
      <c r="C307" s="54">
        <v>-118.599171</v>
      </c>
      <c r="D307" s="54" t="s">
        <v>24</v>
      </c>
      <c r="E307" s="54" t="s">
        <v>88</v>
      </c>
      <c r="F307" s="54" t="s">
        <v>650</v>
      </c>
      <c r="G307" s="54" t="s">
        <v>28</v>
      </c>
      <c r="H307" s="54">
        <v>2</v>
      </c>
      <c r="I307" s="54">
        <v>22</v>
      </c>
      <c r="J307" s="57">
        <v>9.0909090909090898E-2</v>
      </c>
    </row>
    <row r="308" spans="1:10" x14ac:dyDescent="0.35">
      <c r="A308" s="54" t="s">
        <v>1410</v>
      </c>
      <c r="B308" s="54">
        <v>35.497393000000002</v>
      </c>
      <c r="C308" s="54">
        <v>-119.07031499999999</v>
      </c>
      <c r="D308" s="54" t="s">
        <v>183</v>
      </c>
      <c r="E308" s="54" t="s">
        <v>96</v>
      </c>
      <c r="F308" s="54" t="s">
        <v>639</v>
      </c>
      <c r="G308" s="54" t="s">
        <v>28</v>
      </c>
      <c r="H308" s="54">
        <v>2</v>
      </c>
      <c r="I308" s="54">
        <v>10</v>
      </c>
      <c r="J308" s="57">
        <v>0.2</v>
      </c>
    </row>
    <row r="309" spans="1:10" x14ac:dyDescent="0.35">
      <c r="A309" s="54" t="s">
        <v>1411</v>
      </c>
      <c r="B309" s="54">
        <v>35.500646000000003</v>
      </c>
      <c r="C309" s="54">
        <v>-119.071183</v>
      </c>
      <c r="D309" s="54" t="s">
        <v>183</v>
      </c>
      <c r="E309" s="54" t="s">
        <v>96</v>
      </c>
      <c r="F309" s="54" t="s">
        <v>639</v>
      </c>
      <c r="G309" s="54" t="s">
        <v>28</v>
      </c>
      <c r="H309" s="54">
        <v>2</v>
      </c>
      <c r="I309" s="54">
        <v>10</v>
      </c>
      <c r="J309" s="57">
        <v>0.2</v>
      </c>
    </row>
    <row r="310" spans="1:10" x14ac:dyDescent="0.35">
      <c r="A310" s="54" t="s">
        <v>1412</v>
      </c>
      <c r="B310" s="54">
        <v>35.502243999999997</v>
      </c>
      <c r="C310" s="54">
        <v>-119.071433</v>
      </c>
      <c r="D310" s="54" t="s">
        <v>183</v>
      </c>
      <c r="E310" s="54" t="s">
        <v>96</v>
      </c>
      <c r="F310" s="54" t="s">
        <v>639</v>
      </c>
      <c r="G310" s="54" t="s">
        <v>28</v>
      </c>
      <c r="H310" s="54">
        <v>3</v>
      </c>
      <c r="I310" s="54">
        <v>11</v>
      </c>
      <c r="J310" s="57">
        <v>0.27272727272727298</v>
      </c>
    </row>
    <row r="311" spans="1:10" x14ac:dyDescent="0.35">
      <c r="A311" s="54" t="s">
        <v>184</v>
      </c>
      <c r="B311" s="54">
        <v>35.501939</v>
      </c>
      <c r="C311" s="54">
        <v>-119.078414</v>
      </c>
      <c r="D311" s="54" t="s">
        <v>92</v>
      </c>
      <c r="E311" s="54" t="s">
        <v>96</v>
      </c>
      <c r="F311" s="54" t="s">
        <v>639</v>
      </c>
      <c r="G311" s="54" t="s">
        <v>28</v>
      </c>
      <c r="H311" s="54">
        <v>8</v>
      </c>
      <c r="I311" s="54">
        <v>15</v>
      </c>
      <c r="J311" s="57">
        <v>0.53333333333333299</v>
      </c>
    </row>
    <row r="312" spans="1:10" x14ac:dyDescent="0.35">
      <c r="A312" s="54" t="s">
        <v>185</v>
      </c>
      <c r="B312" s="54">
        <v>35.503686000000002</v>
      </c>
      <c r="C312" s="54">
        <v>-119.082367</v>
      </c>
      <c r="D312" s="54" t="s">
        <v>92</v>
      </c>
      <c r="E312" s="54" t="s">
        <v>96</v>
      </c>
      <c r="F312" s="54" t="s">
        <v>639</v>
      </c>
      <c r="G312" s="54" t="s">
        <v>28</v>
      </c>
      <c r="H312" s="54">
        <v>5</v>
      </c>
      <c r="I312" s="54">
        <v>16</v>
      </c>
      <c r="J312" s="57">
        <v>0.3125</v>
      </c>
    </row>
    <row r="313" spans="1:10" x14ac:dyDescent="0.35">
      <c r="A313" s="54" t="s">
        <v>1413</v>
      </c>
      <c r="B313" s="54">
        <v>35.518127999999997</v>
      </c>
      <c r="C313" s="54">
        <v>-119.075155</v>
      </c>
      <c r="D313" s="54" t="s">
        <v>183</v>
      </c>
      <c r="E313" s="54" t="s">
        <v>96</v>
      </c>
      <c r="F313" s="54" t="s">
        <v>639</v>
      </c>
      <c r="G313" s="54" t="s">
        <v>28</v>
      </c>
      <c r="H313" s="54">
        <v>2</v>
      </c>
      <c r="I313" s="54">
        <v>16</v>
      </c>
      <c r="J313" s="57">
        <v>0.125</v>
      </c>
    </row>
    <row r="314" spans="1:10" x14ac:dyDescent="0.35">
      <c r="A314" s="54" t="s">
        <v>1414</v>
      </c>
      <c r="B314" s="54">
        <v>35.522444</v>
      </c>
      <c r="C314" s="54">
        <v>-119.07365299999999</v>
      </c>
      <c r="D314" s="54" t="s">
        <v>183</v>
      </c>
      <c r="E314" s="54" t="s">
        <v>96</v>
      </c>
      <c r="F314" s="54" t="s">
        <v>639</v>
      </c>
      <c r="G314" s="54" t="s">
        <v>28</v>
      </c>
      <c r="H314" s="54">
        <v>5</v>
      </c>
      <c r="I314" s="54">
        <v>14</v>
      </c>
      <c r="J314" s="57">
        <v>0.35714285714285698</v>
      </c>
    </row>
    <row r="315" spans="1:10" x14ac:dyDescent="0.35">
      <c r="A315" s="54" t="s">
        <v>186</v>
      </c>
      <c r="B315" s="54">
        <v>35.525323999999998</v>
      </c>
      <c r="C315" s="54">
        <v>-119.07514500000001</v>
      </c>
      <c r="D315" s="54" t="s">
        <v>183</v>
      </c>
      <c r="E315" s="54" t="s">
        <v>96</v>
      </c>
      <c r="F315" s="54" t="s">
        <v>639</v>
      </c>
      <c r="G315" s="54" t="s">
        <v>28</v>
      </c>
      <c r="H315" s="54">
        <v>8</v>
      </c>
      <c r="I315" s="54">
        <v>16</v>
      </c>
      <c r="J315" s="57">
        <v>0.5</v>
      </c>
    </row>
    <row r="316" spans="1:10" x14ac:dyDescent="0.35">
      <c r="A316" s="54" t="s">
        <v>1415</v>
      </c>
      <c r="B316" s="54">
        <v>35.497092000000002</v>
      </c>
      <c r="C316" s="54">
        <v>-118.89791700000001</v>
      </c>
      <c r="D316" s="54" t="s">
        <v>183</v>
      </c>
      <c r="E316" s="54" t="s">
        <v>96</v>
      </c>
      <c r="F316" s="54" t="s">
        <v>649</v>
      </c>
      <c r="G316" s="54" t="s">
        <v>28</v>
      </c>
      <c r="H316" s="54">
        <v>1</v>
      </c>
      <c r="I316" s="54">
        <v>8</v>
      </c>
      <c r="J316" s="57">
        <v>0.125</v>
      </c>
    </row>
    <row r="317" spans="1:10" x14ac:dyDescent="0.35">
      <c r="A317" s="54" t="s">
        <v>1416</v>
      </c>
      <c r="B317" s="54">
        <v>35.515484999999998</v>
      </c>
      <c r="C317" s="54">
        <v>-119.03411199999999</v>
      </c>
      <c r="D317" s="54" t="s">
        <v>183</v>
      </c>
      <c r="E317" s="54" t="s">
        <v>96</v>
      </c>
      <c r="F317" s="54" t="s">
        <v>640</v>
      </c>
      <c r="G317" s="54" t="s">
        <v>28</v>
      </c>
      <c r="H317" s="54">
        <v>1</v>
      </c>
      <c r="I317" s="54">
        <v>15</v>
      </c>
      <c r="J317" s="57">
        <v>6.6666666666666693E-2</v>
      </c>
    </row>
    <row r="318" spans="1:10" x14ac:dyDescent="0.35">
      <c r="A318" s="54" t="s">
        <v>1417</v>
      </c>
      <c r="B318" s="54">
        <v>35.466085</v>
      </c>
      <c r="C318" s="54">
        <v>-118.974716</v>
      </c>
      <c r="D318" s="54" t="s">
        <v>183</v>
      </c>
      <c r="E318" s="54" t="s">
        <v>96</v>
      </c>
      <c r="F318" s="54" t="s">
        <v>640</v>
      </c>
      <c r="G318" s="54" t="s">
        <v>28</v>
      </c>
      <c r="H318" s="54">
        <v>1</v>
      </c>
      <c r="I318" s="54">
        <v>15</v>
      </c>
      <c r="J318" s="57">
        <v>6.6666666666666693E-2</v>
      </c>
    </row>
    <row r="319" spans="1:10" x14ac:dyDescent="0.35">
      <c r="A319" s="54" t="s">
        <v>1418</v>
      </c>
      <c r="B319" s="54">
        <v>35.439366999999997</v>
      </c>
      <c r="C319" s="54">
        <v>-118.97818100000001</v>
      </c>
      <c r="D319" s="54" t="s">
        <v>183</v>
      </c>
      <c r="E319" s="54" t="s">
        <v>193</v>
      </c>
      <c r="F319" s="54" t="s">
        <v>640</v>
      </c>
      <c r="G319" s="54" t="s">
        <v>28</v>
      </c>
      <c r="H319" s="54">
        <v>1</v>
      </c>
      <c r="I319" s="54">
        <v>8</v>
      </c>
      <c r="J319" s="57">
        <v>0.125</v>
      </c>
    </row>
    <row r="320" spans="1:10" x14ac:dyDescent="0.35">
      <c r="A320" s="54" t="s">
        <v>1419</v>
      </c>
      <c r="B320" s="54">
        <v>35.503785999999998</v>
      </c>
      <c r="C320" s="54">
        <v>-119.069425</v>
      </c>
      <c r="D320" s="54" t="s">
        <v>183</v>
      </c>
      <c r="E320" s="54" t="s">
        <v>96</v>
      </c>
      <c r="F320" s="54" t="s">
        <v>639</v>
      </c>
      <c r="G320" s="54" t="s">
        <v>28</v>
      </c>
      <c r="H320" s="54">
        <v>1</v>
      </c>
      <c r="I320" s="54">
        <v>18</v>
      </c>
      <c r="J320" s="57">
        <v>5.5555555555555601E-2</v>
      </c>
    </row>
    <row r="321" spans="1:10" x14ac:dyDescent="0.35">
      <c r="A321" s="54" t="s">
        <v>1420</v>
      </c>
      <c r="B321" s="54">
        <v>35.504629000000001</v>
      </c>
      <c r="C321" s="54">
        <v>-119.070707</v>
      </c>
      <c r="D321" s="54" t="s">
        <v>183</v>
      </c>
      <c r="E321" s="54" t="s">
        <v>96</v>
      </c>
      <c r="F321" s="54" t="s">
        <v>639</v>
      </c>
      <c r="G321" s="54" t="s">
        <v>28</v>
      </c>
      <c r="H321" s="54">
        <v>2</v>
      </c>
      <c r="I321" s="54">
        <v>18</v>
      </c>
      <c r="J321" s="57">
        <v>0.11111111111111099</v>
      </c>
    </row>
    <row r="322" spans="1:10" x14ac:dyDescent="0.35">
      <c r="A322" s="54" t="s">
        <v>1421</v>
      </c>
      <c r="B322" s="54">
        <v>35.540219</v>
      </c>
      <c r="C322" s="54">
        <v>-119.092173</v>
      </c>
      <c r="D322" s="54" t="s">
        <v>183</v>
      </c>
      <c r="E322" s="54" t="s">
        <v>96</v>
      </c>
      <c r="F322" s="54" t="s">
        <v>639</v>
      </c>
      <c r="G322" s="54" t="s">
        <v>28</v>
      </c>
      <c r="H322" s="54">
        <v>1</v>
      </c>
      <c r="I322" s="54">
        <v>12</v>
      </c>
      <c r="J322" s="57">
        <v>8.3333333333333301E-2</v>
      </c>
    </row>
    <row r="323" spans="1:10" x14ac:dyDescent="0.35">
      <c r="A323" s="54" t="s">
        <v>1422</v>
      </c>
      <c r="B323" s="54">
        <v>35.542597999999998</v>
      </c>
      <c r="C323" s="54">
        <v>-119.09251999999999</v>
      </c>
      <c r="D323" s="54" t="s">
        <v>183</v>
      </c>
      <c r="E323" s="54" t="s">
        <v>88</v>
      </c>
      <c r="F323" s="54" t="s">
        <v>639</v>
      </c>
      <c r="G323" s="54" t="s">
        <v>28</v>
      </c>
      <c r="H323" s="54">
        <v>1</v>
      </c>
      <c r="I323" s="54">
        <v>15</v>
      </c>
      <c r="J323" s="57">
        <v>6.6666666666666693E-2</v>
      </c>
    </row>
    <row r="324" spans="1:10" x14ac:dyDescent="0.35">
      <c r="A324" s="54" t="s">
        <v>1423</v>
      </c>
      <c r="B324" s="54">
        <v>35.544887000000003</v>
      </c>
      <c r="C324" s="54">
        <v>-119.091655</v>
      </c>
      <c r="D324" s="54" t="s">
        <v>183</v>
      </c>
      <c r="E324" s="54" t="s">
        <v>88</v>
      </c>
      <c r="F324" s="54" t="s">
        <v>639</v>
      </c>
      <c r="G324" s="54" t="s">
        <v>28</v>
      </c>
      <c r="H324" s="54">
        <v>1</v>
      </c>
      <c r="I324" s="54">
        <v>10</v>
      </c>
      <c r="J324" s="57">
        <v>0.1</v>
      </c>
    </row>
    <row r="325" spans="1:10" x14ac:dyDescent="0.35">
      <c r="A325" s="54" t="s">
        <v>1424</v>
      </c>
      <c r="B325" s="54">
        <v>35.505237000000001</v>
      </c>
      <c r="C325" s="54">
        <v>-119.08237200000001</v>
      </c>
      <c r="D325" s="54" t="s">
        <v>92</v>
      </c>
      <c r="E325" s="54" t="s">
        <v>96</v>
      </c>
      <c r="F325" s="54" t="s">
        <v>639</v>
      </c>
      <c r="G325" s="54" t="s">
        <v>28</v>
      </c>
      <c r="H325" s="54">
        <v>1</v>
      </c>
      <c r="I325" s="54">
        <v>15</v>
      </c>
      <c r="J325" s="57">
        <v>6.6666666666666693E-2</v>
      </c>
    </row>
    <row r="326" spans="1:10" x14ac:dyDescent="0.35">
      <c r="A326" s="54" t="s">
        <v>1425</v>
      </c>
      <c r="B326" s="54">
        <v>35.529299000000002</v>
      </c>
      <c r="C326" s="54">
        <v>-119.081051</v>
      </c>
      <c r="D326" s="54" t="s">
        <v>92</v>
      </c>
      <c r="E326" s="54" t="s">
        <v>96</v>
      </c>
      <c r="F326" s="54" t="s">
        <v>639</v>
      </c>
      <c r="G326" s="54" t="s">
        <v>28</v>
      </c>
      <c r="H326" s="54">
        <v>7</v>
      </c>
      <c r="I326" s="54">
        <v>16</v>
      </c>
      <c r="J326" s="57">
        <v>0.4375</v>
      </c>
    </row>
    <row r="327" spans="1:10" x14ac:dyDescent="0.35">
      <c r="A327" s="54" t="s">
        <v>187</v>
      </c>
      <c r="B327" s="54">
        <v>35.480443999999999</v>
      </c>
      <c r="C327" s="54">
        <v>-119.081756</v>
      </c>
      <c r="D327" s="54" t="s">
        <v>183</v>
      </c>
      <c r="E327" s="54" t="s">
        <v>88</v>
      </c>
      <c r="F327" s="54" t="s">
        <v>639</v>
      </c>
      <c r="G327" s="54" t="s">
        <v>28</v>
      </c>
      <c r="H327" s="54">
        <v>4</v>
      </c>
      <c r="I327" s="54">
        <v>22</v>
      </c>
      <c r="J327" s="57">
        <v>0.18181818181818199</v>
      </c>
    </row>
    <row r="328" spans="1:10" x14ac:dyDescent="0.35">
      <c r="A328" s="54" t="s">
        <v>1426</v>
      </c>
      <c r="B328" s="54">
        <v>35.537542999999999</v>
      </c>
      <c r="C328" s="54">
        <v>-119.07635999999999</v>
      </c>
      <c r="D328" s="54" t="s">
        <v>183</v>
      </c>
      <c r="E328" s="54" t="s">
        <v>96</v>
      </c>
      <c r="F328" s="54" t="s">
        <v>639</v>
      </c>
      <c r="G328" s="54" t="s">
        <v>28</v>
      </c>
      <c r="H328" s="54">
        <v>4</v>
      </c>
      <c r="I328" s="54">
        <v>15</v>
      </c>
      <c r="J328" s="57">
        <v>0.266666666666667</v>
      </c>
    </row>
    <row r="329" spans="1:10" x14ac:dyDescent="0.35">
      <c r="A329" s="54" t="s">
        <v>1427</v>
      </c>
      <c r="B329" s="54">
        <v>35.511071999999999</v>
      </c>
      <c r="C329" s="54">
        <v>-119.078294</v>
      </c>
      <c r="D329" s="54" t="s">
        <v>92</v>
      </c>
      <c r="E329" s="54" t="s">
        <v>88</v>
      </c>
      <c r="F329" s="54" t="s">
        <v>639</v>
      </c>
      <c r="G329" s="54" t="s">
        <v>28</v>
      </c>
      <c r="H329" s="54">
        <v>6</v>
      </c>
      <c r="I329" s="54">
        <v>23</v>
      </c>
      <c r="J329" s="57">
        <v>0.26086956521739102</v>
      </c>
    </row>
    <row r="330" spans="1:10" x14ac:dyDescent="0.35">
      <c r="A330" s="54" t="s">
        <v>1428</v>
      </c>
      <c r="B330" s="54">
        <v>35.532881000000003</v>
      </c>
      <c r="C330" s="54">
        <v>-119.081309</v>
      </c>
      <c r="D330" s="54" t="s">
        <v>183</v>
      </c>
      <c r="E330" s="54" t="s">
        <v>96</v>
      </c>
      <c r="F330" s="54" t="s">
        <v>639</v>
      </c>
      <c r="G330" s="54" t="s">
        <v>28</v>
      </c>
      <c r="H330" s="54">
        <v>1</v>
      </c>
      <c r="I330" s="54">
        <v>23</v>
      </c>
      <c r="J330" s="57">
        <v>4.3478260869565202E-2</v>
      </c>
    </row>
    <row r="331" spans="1:10" x14ac:dyDescent="0.35">
      <c r="A331" s="54" t="s">
        <v>188</v>
      </c>
      <c r="B331" s="54">
        <v>35.503708000000003</v>
      </c>
      <c r="C331" s="54">
        <v>-119.076474</v>
      </c>
      <c r="D331" s="54" t="s">
        <v>183</v>
      </c>
      <c r="E331" s="54" t="s">
        <v>96</v>
      </c>
      <c r="F331" s="54" t="s">
        <v>639</v>
      </c>
      <c r="G331" s="54" t="s">
        <v>28</v>
      </c>
      <c r="H331" s="54">
        <v>5</v>
      </c>
      <c r="I331" s="54">
        <v>15</v>
      </c>
      <c r="J331" s="57">
        <v>0.33333333333333298</v>
      </c>
    </row>
    <row r="332" spans="1:10" x14ac:dyDescent="0.35">
      <c r="A332" s="54" t="s">
        <v>1429</v>
      </c>
      <c r="B332" s="54">
        <v>35.478991999999998</v>
      </c>
      <c r="C332" s="54">
        <v>-119.06245699999999</v>
      </c>
      <c r="D332" s="54" t="s">
        <v>183</v>
      </c>
      <c r="E332" s="54" t="s">
        <v>96</v>
      </c>
      <c r="F332" s="54" t="s">
        <v>640</v>
      </c>
      <c r="G332" s="54" t="s">
        <v>28</v>
      </c>
      <c r="H332" s="54">
        <v>1</v>
      </c>
      <c r="I332" s="54">
        <v>19</v>
      </c>
      <c r="J332" s="57">
        <v>5.2631578947368397E-2</v>
      </c>
    </row>
    <row r="333" spans="1:10" x14ac:dyDescent="0.35">
      <c r="A333" s="54" t="s">
        <v>1430</v>
      </c>
      <c r="B333" s="54">
        <v>35.582366999999998</v>
      </c>
      <c r="C333" s="54">
        <v>-119.715794</v>
      </c>
      <c r="D333" s="54" t="s">
        <v>183</v>
      </c>
      <c r="E333" s="54" t="s">
        <v>88</v>
      </c>
      <c r="F333" s="54" t="s">
        <v>646</v>
      </c>
      <c r="G333" s="54" t="s">
        <v>28</v>
      </c>
      <c r="H333" s="54">
        <v>1</v>
      </c>
      <c r="I333" s="54">
        <v>3</v>
      </c>
      <c r="J333" s="57">
        <v>0.33333333333333298</v>
      </c>
    </row>
    <row r="334" spans="1:10" x14ac:dyDescent="0.35">
      <c r="A334" s="54" t="s">
        <v>1431</v>
      </c>
      <c r="B334" s="54">
        <v>35.458353000000002</v>
      </c>
      <c r="C334" s="54">
        <v>-119.723592</v>
      </c>
      <c r="D334" s="54" t="s">
        <v>183</v>
      </c>
      <c r="E334" s="54" t="s">
        <v>88</v>
      </c>
      <c r="F334" s="54" t="s">
        <v>1432</v>
      </c>
      <c r="G334" s="54" t="s">
        <v>28</v>
      </c>
      <c r="H334" s="54">
        <v>1</v>
      </c>
      <c r="I334" s="54">
        <v>3</v>
      </c>
      <c r="J334" s="57">
        <v>0.33333333333333298</v>
      </c>
    </row>
    <row r="335" spans="1:10" x14ac:dyDescent="0.35">
      <c r="A335" s="54" t="s">
        <v>1433</v>
      </c>
      <c r="B335" s="54">
        <v>35.260345999999998</v>
      </c>
      <c r="C335" s="54">
        <v>-119.392296</v>
      </c>
      <c r="D335" s="54" t="s">
        <v>183</v>
      </c>
      <c r="E335" s="54" t="s">
        <v>96</v>
      </c>
      <c r="F335" s="54" t="s">
        <v>647</v>
      </c>
      <c r="G335" s="54" t="s">
        <v>28</v>
      </c>
      <c r="H335" s="54">
        <v>1</v>
      </c>
      <c r="I335" s="54">
        <v>11</v>
      </c>
      <c r="J335" s="57">
        <v>9.0909090909090898E-2</v>
      </c>
    </row>
    <row r="336" spans="1:10" x14ac:dyDescent="0.35">
      <c r="A336" s="54" t="s">
        <v>1434</v>
      </c>
      <c r="B336" s="54">
        <v>35.503774</v>
      </c>
      <c r="C336" s="54">
        <v>-119.073261</v>
      </c>
      <c r="D336" s="54" t="s">
        <v>183</v>
      </c>
      <c r="E336" s="54" t="s">
        <v>96</v>
      </c>
      <c r="F336" s="54" t="s">
        <v>647</v>
      </c>
      <c r="G336" s="54" t="s">
        <v>28</v>
      </c>
      <c r="H336" s="54">
        <v>1</v>
      </c>
      <c r="I336" s="54">
        <v>15</v>
      </c>
      <c r="J336" s="57">
        <v>6.6666666666666693E-2</v>
      </c>
    </row>
    <row r="337" spans="1:10" x14ac:dyDescent="0.35">
      <c r="A337" s="54" t="s">
        <v>598</v>
      </c>
      <c r="B337" s="54">
        <v>39.348362999999999</v>
      </c>
      <c r="C337" s="54">
        <v>-121.820474</v>
      </c>
      <c r="D337" s="54" t="s">
        <v>599</v>
      </c>
      <c r="E337" s="54" t="s">
        <v>27</v>
      </c>
      <c r="F337" s="54" t="s">
        <v>600</v>
      </c>
      <c r="G337" s="54" t="s">
        <v>28</v>
      </c>
      <c r="H337" s="54">
        <v>1</v>
      </c>
      <c r="I337" s="54">
        <v>5</v>
      </c>
      <c r="J337" s="57">
        <v>0.2</v>
      </c>
    </row>
    <row r="338" spans="1:10" x14ac:dyDescent="0.35">
      <c r="A338" s="54" t="s">
        <v>601</v>
      </c>
      <c r="B338" s="54">
        <v>37.995418000000001</v>
      </c>
      <c r="C338" s="54">
        <v>-121.47803500000001</v>
      </c>
      <c r="D338" s="54" t="s">
        <v>65</v>
      </c>
      <c r="E338" s="54" t="s">
        <v>27</v>
      </c>
      <c r="F338" s="54" t="s">
        <v>651</v>
      </c>
      <c r="G338" s="54" t="s">
        <v>28</v>
      </c>
      <c r="H338" s="54">
        <v>2</v>
      </c>
      <c r="I338" s="54">
        <v>17</v>
      </c>
      <c r="J338" s="57">
        <v>0.11764705882352899</v>
      </c>
    </row>
    <row r="339" spans="1:10" x14ac:dyDescent="0.35">
      <c r="A339" s="54" t="s">
        <v>202</v>
      </c>
      <c r="B339" s="54">
        <v>34.307752999999998</v>
      </c>
      <c r="C339" s="54">
        <v>-118.549874</v>
      </c>
      <c r="D339" s="54" t="s">
        <v>203</v>
      </c>
      <c r="E339" s="54" t="s">
        <v>27</v>
      </c>
      <c r="F339" s="54" t="s">
        <v>1020</v>
      </c>
      <c r="G339" s="54" t="s">
        <v>28</v>
      </c>
      <c r="H339" s="54">
        <v>15</v>
      </c>
      <c r="I339" s="54">
        <v>58</v>
      </c>
      <c r="J339" s="57">
        <v>0.25862068965517199</v>
      </c>
    </row>
    <row r="340" spans="1:10" x14ac:dyDescent="0.35">
      <c r="A340" s="54" t="s">
        <v>204</v>
      </c>
      <c r="B340" s="54">
        <v>38.159770000000002</v>
      </c>
      <c r="C340" s="54">
        <v>-121.9058</v>
      </c>
      <c r="D340" s="54" t="s">
        <v>205</v>
      </c>
      <c r="E340" s="54" t="s">
        <v>27</v>
      </c>
      <c r="F340" s="54" t="s">
        <v>652</v>
      </c>
      <c r="G340" s="54" t="s">
        <v>28</v>
      </c>
      <c r="H340" s="54">
        <v>2</v>
      </c>
      <c r="I340" s="54">
        <v>4</v>
      </c>
      <c r="J340" s="57">
        <v>0.5</v>
      </c>
    </row>
    <row r="341" spans="1:10" x14ac:dyDescent="0.35">
      <c r="A341" s="54" t="s">
        <v>206</v>
      </c>
      <c r="B341" s="54">
        <v>37.995287249999997</v>
      </c>
      <c r="C341" s="54">
        <v>-121.4781287</v>
      </c>
      <c r="D341" s="54" t="s">
        <v>65</v>
      </c>
      <c r="E341" s="54" t="s">
        <v>27</v>
      </c>
      <c r="F341" s="54" t="s">
        <v>651</v>
      </c>
      <c r="G341" s="54" t="s">
        <v>28</v>
      </c>
      <c r="H341" s="54">
        <v>11</v>
      </c>
      <c r="I341" s="54">
        <v>17</v>
      </c>
      <c r="J341" s="57">
        <v>0.64705882352941202</v>
      </c>
    </row>
    <row r="342" spans="1:10" x14ac:dyDescent="0.35">
      <c r="A342" s="54" t="s">
        <v>207</v>
      </c>
      <c r="B342" s="54">
        <v>38.201617820000003</v>
      </c>
      <c r="C342" s="54">
        <v>-121.2129491</v>
      </c>
      <c r="D342" s="54" t="s">
        <v>208</v>
      </c>
      <c r="E342" s="54" t="s">
        <v>27</v>
      </c>
      <c r="F342" s="54" t="s">
        <v>653</v>
      </c>
      <c r="G342" s="54" t="s">
        <v>28</v>
      </c>
      <c r="H342" s="54">
        <v>2</v>
      </c>
      <c r="I342" s="54">
        <v>5</v>
      </c>
      <c r="J342" s="57">
        <v>0.4</v>
      </c>
    </row>
    <row r="343" spans="1:10" x14ac:dyDescent="0.35">
      <c r="A343" s="54" t="s">
        <v>209</v>
      </c>
      <c r="B343" s="54">
        <v>35.280734029999998</v>
      </c>
      <c r="C343" s="54">
        <v>-119.47260609999999</v>
      </c>
      <c r="D343" s="54" t="s">
        <v>159</v>
      </c>
      <c r="E343" s="54" t="s">
        <v>88</v>
      </c>
      <c r="F343" s="54" t="s">
        <v>647</v>
      </c>
      <c r="G343" s="54" t="s">
        <v>28</v>
      </c>
      <c r="H343" s="54">
        <v>2</v>
      </c>
      <c r="I343" s="54">
        <v>16</v>
      </c>
      <c r="J343" s="57">
        <v>0.125</v>
      </c>
    </row>
    <row r="344" spans="1:10" x14ac:dyDescent="0.35">
      <c r="A344" s="54" t="s">
        <v>210</v>
      </c>
      <c r="B344" s="54">
        <v>35.279019120000001</v>
      </c>
      <c r="C344" s="54">
        <v>-119.4760295</v>
      </c>
      <c r="D344" s="54" t="s">
        <v>159</v>
      </c>
      <c r="E344" s="54" t="s">
        <v>88</v>
      </c>
      <c r="F344" s="54" t="s">
        <v>647</v>
      </c>
      <c r="G344" s="54" t="s">
        <v>28</v>
      </c>
      <c r="H344" s="54">
        <v>4</v>
      </c>
      <c r="I344" s="54">
        <v>17</v>
      </c>
      <c r="J344" s="57">
        <v>0.23529411764705899</v>
      </c>
    </row>
    <row r="345" spans="1:10" x14ac:dyDescent="0.35">
      <c r="A345" s="54" t="s">
        <v>211</v>
      </c>
      <c r="B345" s="54">
        <v>35.277735020000001</v>
      </c>
      <c r="C345" s="54">
        <v>-119.4795781</v>
      </c>
      <c r="D345" s="54" t="s">
        <v>159</v>
      </c>
      <c r="E345" s="54" t="s">
        <v>88</v>
      </c>
      <c r="F345" s="54" t="s">
        <v>647</v>
      </c>
      <c r="G345" s="54" t="s">
        <v>28</v>
      </c>
      <c r="H345" s="54">
        <v>9</v>
      </c>
      <c r="I345" s="54">
        <v>20</v>
      </c>
      <c r="J345" s="57">
        <v>0.45</v>
      </c>
    </row>
    <row r="346" spans="1:10" x14ac:dyDescent="0.35">
      <c r="A346" s="54" t="s">
        <v>212</v>
      </c>
      <c r="B346" s="54">
        <v>35.282434639999998</v>
      </c>
      <c r="C346" s="54">
        <v>-119.4735025</v>
      </c>
      <c r="D346" s="54" t="s">
        <v>159</v>
      </c>
      <c r="E346" s="54" t="s">
        <v>88</v>
      </c>
      <c r="F346" s="54" t="s">
        <v>647</v>
      </c>
      <c r="G346" s="54" t="s">
        <v>28</v>
      </c>
      <c r="H346" s="54">
        <v>11</v>
      </c>
      <c r="I346" s="54">
        <v>18</v>
      </c>
      <c r="J346" s="57">
        <v>0.61111111111111105</v>
      </c>
    </row>
    <row r="347" spans="1:10" x14ac:dyDescent="0.35">
      <c r="A347" s="54" t="s">
        <v>602</v>
      </c>
      <c r="B347" s="54">
        <v>35.496316049999997</v>
      </c>
      <c r="C347" s="54">
        <v>-119.00882679999999</v>
      </c>
      <c r="D347" s="54" t="s">
        <v>92</v>
      </c>
      <c r="E347" s="54" t="s">
        <v>88</v>
      </c>
      <c r="F347" s="54" t="s">
        <v>638</v>
      </c>
      <c r="G347" s="54" t="s">
        <v>28</v>
      </c>
      <c r="H347" s="54">
        <v>1</v>
      </c>
      <c r="I347" s="54">
        <v>14</v>
      </c>
      <c r="J347" s="57">
        <v>7.1428571428571397E-2</v>
      </c>
    </row>
    <row r="348" spans="1:10" x14ac:dyDescent="0.35">
      <c r="A348" s="54" t="s">
        <v>603</v>
      </c>
      <c r="B348" s="54">
        <v>35.509206599999999</v>
      </c>
      <c r="C348" s="54">
        <v>-119.03616649999999</v>
      </c>
      <c r="D348" s="54" t="s">
        <v>92</v>
      </c>
      <c r="E348" s="54" t="s">
        <v>75</v>
      </c>
      <c r="F348" s="54" t="s">
        <v>638</v>
      </c>
      <c r="G348" s="54" t="s">
        <v>28</v>
      </c>
      <c r="H348" s="54">
        <v>1</v>
      </c>
      <c r="I348" s="54">
        <v>7</v>
      </c>
      <c r="J348" s="57">
        <v>0.14285714285714299</v>
      </c>
    </row>
    <row r="349" spans="1:10" x14ac:dyDescent="0.35">
      <c r="A349" s="54" t="s">
        <v>604</v>
      </c>
      <c r="B349" s="54">
        <v>35.530805829999998</v>
      </c>
      <c r="C349" s="54">
        <v>-119.0736699</v>
      </c>
      <c r="D349" s="54" t="s">
        <v>92</v>
      </c>
      <c r="E349" s="54" t="s">
        <v>88</v>
      </c>
      <c r="F349" s="54" t="s">
        <v>638</v>
      </c>
      <c r="G349" s="54" t="s">
        <v>28</v>
      </c>
      <c r="H349" s="54">
        <v>2</v>
      </c>
      <c r="I349" s="54">
        <v>13</v>
      </c>
      <c r="J349" s="57">
        <v>0.15384615384615399</v>
      </c>
    </row>
    <row r="350" spans="1:10" x14ac:dyDescent="0.35">
      <c r="A350" s="54" t="s">
        <v>605</v>
      </c>
      <c r="B350" s="54">
        <v>35.485628030000001</v>
      </c>
      <c r="C350" s="54">
        <v>-119.0610832</v>
      </c>
      <c r="D350" s="54" t="s">
        <v>92</v>
      </c>
      <c r="E350" s="54" t="s">
        <v>96</v>
      </c>
      <c r="F350" s="54" t="s">
        <v>638</v>
      </c>
      <c r="G350" s="54" t="s">
        <v>28</v>
      </c>
      <c r="H350" s="54">
        <v>1</v>
      </c>
      <c r="I350" s="54">
        <v>8</v>
      </c>
      <c r="J350" s="57">
        <v>0.125</v>
      </c>
    </row>
    <row r="351" spans="1:10" x14ac:dyDescent="0.35">
      <c r="A351" s="54" t="s">
        <v>606</v>
      </c>
      <c r="B351" s="54">
        <v>35.488334160000001</v>
      </c>
      <c r="C351" s="54">
        <v>-119.0676895</v>
      </c>
      <c r="D351" s="54" t="s">
        <v>92</v>
      </c>
      <c r="E351" s="54" t="s">
        <v>88</v>
      </c>
      <c r="F351" s="54" t="s">
        <v>638</v>
      </c>
      <c r="G351" s="54" t="s">
        <v>28</v>
      </c>
      <c r="H351" s="54">
        <v>1</v>
      </c>
      <c r="I351" s="54">
        <v>9</v>
      </c>
      <c r="J351" s="57">
        <v>0.11111111111111099</v>
      </c>
    </row>
    <row r="352" spans="1:10" x14ac:dyDescent="0.35">
      <c r="A352" s="54" t="s">
        <v>954</v>
      </c>
      <c r="B352" s="54">
        <v>33.928286999999997</v>
      </c>
      <c r="C352" s="54">
        <v>-118.429715</v>
      </c>
      <c r="D352" s="54" t="s">
        <v>31</v>
      </c>
      <c r="E352" s="54" t="s">
        <v>259</v>
      </c>
      <c r="F352" s="54" t="s">
        <v>655</v>
      </c>
      <c r="G352" s="54" t="s">
        <v>226</v>
      </c>
      <c r="H352" s="54">
        <v>1</v>
      </c>
      <c r="I352" s="54">
        <v>11</v>
      </c>
      <c r="J352" s="57">
        <v>9.0909090909090898E-2</v>
      </c>
    </row>
    <row r="353" spans="1:10" x14ac:dyDescent="0.35">
      <c r="A353" s="54" t="s">
        <v>607</v>
      </c>
      <c r="B353" s="54">
        <v>35.264631000000001</v>
      </c>
      <c r="C353" s="54">
        <v>-119.399385</v>
      </c>
      <c r="D353" s="54" t="s">
        <v>159</v>
      </c>
      <c r="E353" s="54" t="s">
        <v>160</v>
      </c>
      <c r="F353" s="54" t="s">
        <v>647</v>
      </c>
      <c r="G353" s="54" t="s">
        <v>28</v>
      </c>
      <c r="H353" s="54">
        <v>2</v>
      </c>
      <c r="I353" s="54">
        <v>9</v>
      </c>
      <c r="J353" s="57">
        <v>0.22222222222222199</v>
      </c>
    </row>
    <row r="354" spans="1:10" x14ac:dyDescent="0.35">
      <c r="A354" s="54" t="s">
        <v>608</v>
      </c>
      <c r="B354" s="54">
        <v>35.187209840000001</v>
      </c>
      <c r="C354" s="54">
        <v>-119.1150524</v>
      </c>
      <c r="D354" s="54" t="s">
        <v>609</v>
      </c>
      <c r="E354" s="54" t="s">
        <v>44</v>
      </c>
      <c r="F354" s="54" t="s">
        <v>861</v>
      </c>
      <c r="G354" s="54" t="s">
        <v>46</v>
      </c>
      <c r="H354" s="54">
        <v>7</v>
      </c>
      <c r="I354" s="54">
        <v>21</v>
      </c>
      <c r="J354" s="57">
        <v>0.33333333333333298</v>
      </c>
    </row>
    <row r="355" spans="1:10" x14ac:dyDescent="0.35">
      <c r="A355" s="54" t="s">
        <v>610</v>
      </c>
      <c r="B355" s="54">
        <v>35.186771460000003</v>
      </c>
      <c r="C355" s="54">
        <v>-119.1019431</v>
      </c>
      <c r="D355" s="54" t="s">
        <v>609</v>
      </c>
      <c r="E355" s="54" t="s">
        <v>44</v>
      </c>
      <c r="F355" s="54" t="s">
        <v>45</v>
      </c>
      <c r="G355" s="54" t="s">
        <v>46</v>
      </c>
      <c r="H355" s="54">
        <v>3</v>
      </c>
      <c r="I355" s="54">
        <v>12</v>
      </c>
      <c r="J355" s="57">
        <v>0.25</v>
      </c>
    </row>
    <row r="356" spans="1:10" x14ac:dyDescent="0.35">
      <c r="A356" s="54" t="s">
        <v>611</v>
      </c>
      <c r="B356" s="54">
        <v>35.493220639999997</v>
      </c>
      <c r="C356" s="54">
        <v>-119.4502329</v>
      </c>
      <c r="D356" s="54" t="s">
        <v>167</v>
      </c>
      <c r="E356" s="54" t="s">
        <v>44</v>
      </c>
      <c r="F356" s="54" t="s">
        <v>862</v>
      </c>
      <c r="G356" s="54" t="s">
        <v>46</v>
      </c>
      <c r="H356" s="54">
        <v>2</v>
      </c>
      <c r="I356" s="54">
        <v>9</v>
      </c>
      <c r="J356" s="57">
        <v>0.22222222222222199</v>
      </c>
    </row>
    <row r="357" spans="1:10" x14ac:dyDescent="0.35">
      <c r="A357" s="54" t="s">
        <v>612</v>
      </c>
      <c r="B357" s="54">
        <v>35.493535369999996</v>
      </c>
      <c r="C357" s="54">
        <v>-119.35891100000001</v>
      </c>
      <c r="D357" s="54" t="s">
        <v>167</v>
      </c>
      <c r="E357" s="54" t="s">
        <v>44</v>
      </c>
      <c r="F357" s="54" t="s">
        <v>863</v>
      </c>
      <c r="G357" s="54" t="s">
        <v>46</v>
      </c>
      <c r="H357" s="54">
        <v>1</v>
      </c>
      <c r="I357" s="54">
        <v>9</v>
      </c>
      <c r="J357" s="57">
        <v>0.11111111111111099</v>
      </c>
    </row>
    <row r="358" spans="1:10" x14ac:dyDescent="0.35">
      <c r="A358" s="54" t="s">
        <v>613</v>
      </c>
      <c r="B358" s="54">
        <v>36.043922170000002</v>
      </c>
      <c r="C358" s="54">
        <v>-119.45616130000001</v>
      </c>
      <c r="D358" s="54" t="s">
        <v>614</v>
      </c>
      <c r="E358" s="54" t="s">
        <v>44</v>
      </c>
      <c r="F358" s="54" t="s">
        <v>123</v>
      </c>
      <c r="G358" s="54" t="s">
        <v>46</v>
      </c>
      <c r="H358" s="54">
        <v>5</v>
      </c>
      <c r="I358" s="54">
        <v>11</v>
      </c>
      <c r="J358" s="57">
        <v>0.45454545454545497</v>
      </c>
    </row>
    <row r="359" spans="1:10" x14ac:dyDescent="0.35">
      <c r="A359" s="54" t="s">
        <v>615</v>
      </c>
      <c r="B359" s="54">
        <v>36.08835011</v>
      </c>
      <c r="C359" s="54">
        <v>-119.3818447</v>
      </c>
      <c r="D359" s="54" t="s">
        <v>614</v>
      </c>
      <c r="E359" s="54" t="s">
        <v>44</v>
      </c>
      <c r="F359" s="54" t="s">
        <v>864</v>
      </c>
      <c r="G359" s="54" t="s">
        <v>46</v>
      </c>
      <c r="H359" s="54">
        <v>2</v>
      </c>
      <c r="I359" s="54">
        <v>9</v>
      </c>
      <c r="J359" s="57">
        <v>0.22222222222222199</v>
      </c>
    </row>
    <row r="360" spans="1:10" x14ac:dyDescent="0.35">
      <c r="A360" s="54" t="s">
        <v>616</v>
      </c>
      <c r="B360" s="54">
        <v>36.412753739999999</v>
      </c>
      <c r="C360" s="54">
        <v>-119.34522080000001</v>
      </c>
      <c r="D360" s="54" t="s">
        <v>617</v>
      </c>
      <c r="E360" s="54" t="s">
        <v>44</v>
      </c>
      <c r="F360" s="54" t="s">
        <v>865</v>
      </c>
      <c r="G360" s="54" t="s">
        <v>46</v>
      </c>
      <c r="H360" s="54">
        <v>1</v>
      </c>
      <c r="I360" s="54">
        <v>2</v>
      </c>
      <c r="J360" s="57">
        <v>0.5</v>
      </c>
    </row>
    <row r="361" spans="1:10" x14ac:dyDescent="0.35">
      <c r="A361" s="54" t="s">
        <v>618</v>
      </c>
      <c r="B361" s="54">
        <v>36.411500119999999</v>
      </c>
      <c r="C361" s="54">
        <v>-119.3660491</v>
      </c>
      <c r="D361" s="54" t="s">
        <v>617</v>
      </c>
      <c r="E361" s="54" t="s">
        <v>44</v>
      </c>
      <c r="F361" s="54" t="s">
        <v>149</v>
      </c>
      <c r="G361" s="54" t="s">
        <v>46</v>
      </c>
      <c r="H361" s="54">
        <v>1</v>
      </c>
      <c r="I361" s="54">
        <v>2</v>
      </c>
      <c r="J361" s="57">
        <v>0.5</v>
      </c>
    </row>
    <row r="362" spans="1:10" x14ac:dyDescent="0.35">
      <c r="A362" s="54" t="s">
        <v>619</v>
      </c>
      <c r="B362" s="54">
        <v>38.31463428</v>
      </c>
      <c r="C362" s="54">
        <v>-121.83377609999999</v>
      </c>
      <c r="D362" s="54" t="s">
        <v>620</v>
      </c>
      <c r="E362" s="54" t="s">
        <v>44</v>
      </c>
      <c r="F362" s="54" t="s">
        <v>866</v>
      </c>
      <c r="G362" s="54" t="s">
        <v>46</v>
      </c>
      <c r="H362" s="54">
        <v>1</v>
      </c>
      <c r="I362" s="54">
        <v>1</v>
      </c>
      <c r="J362" s="57">
        <v>1</v>
      </c>
    </row>
    <row r="363" spans="1:10" x14ac:dyDescent="0.35">
      <c r="A363" s="54" t="s">
        <v>215</v>
      </c>
      <c r="B363" s="54">
        <v>38.213398660000003</v>
      </c>
      <c r="C363" s="54">
        <v>-121.9818681</v>
      </c>
      <c r="D363" s="54" t="s">
        <v>216</v>
      </c>
      <c r="E363" s="54" t="s">
        <v>36</v>
      </c>
      <c r="F363" s="54" t="s">
        <v>656</v>
      </c>
      <c r="G363" s="54" t="s">
        <v>37</v>
      </c>
      <c r="H363" s="54">
        <v>1</v>
      </c>
      <c r="I363" s="54">
        <v>6</v>
      </c>
      <c r="J363" s="57">
        <v>0.16666666666666699</v>
      </c>
    </row>
    <row r="364" spans="1:10" x14ac:dyDescent="0.35">
      <c r="A364" s="54" t="s">
        <v>621</v>
      </c>
      <c r="B364" s="54">
        <v>38.211635659999999</v>
      </c>
      <c r="C364" s="54">
        <v>-121.9685116</v>
      </c>
      <c r="D364" s="54" t="s">
        <v>216</v>
      </c>
      <c r="E364" s="54" t="s">
        <v>36</v>
      </c>
      <c r="F364" s="54" t="s">
        <v>656</v>
      </c>
      <c r="G364" s="54" t="s">
        <v>37</v>
      </c>
      <c r="H364" s="54">
        <v>1</v>
      </c>
      <c r="I364" s="54">
        <v>7</v>
      </c>
      <c r="J364" s="57">
        <v>0.14285714285714299</v>
      </c>
    </row>
    <row r="365" spans="1:10" x14ac:dyDescent="0.35">
      <c r="A365" s="54" t="s">
        <v>622</v>
      </c>
      <c r="B365" s="54">
        <v>37.74877309</v>
      </c>
      <c r="C365" s="54">
        <v>-121.65478299999999</v>
      </c>
      <c r="D365" s="54" t="s">
        <v>323</v>
      </c>
      <c r="E365" s="54" t="s">
        <v>36</v>
      </c>
      <c r="F365" s="54" t="s">
        <v>657</v>
      </c>
      <c r="G365" s="54" t="s">
        <v>37</v>
      </c>
      <c r="H365" s="54">
        <v>3</v>
      </c>
      <c r="I365" s="54">
        <v>6</v>
      </c>
      <c r="J365" s="57">
        <v>0.5</v>
      </c>
    </row>
    <row r="366" spans="1:10" x14ac:dyDescent="0.35">
      <c r="A366" s="54" t="s">
        <v>217</v>
      </c>
      <c r="B366" s="54">
        <v>37.4983</v>
      </c>
      <c r="C366" s="54">
        <v>-122.4074</v>
      </c>
      <c r="D366" s="54" t="s">
        <v>323</v>
      </c>
      <c r="E366" s="54" t="s">
        <v>36</v>
      </c>
      <c r="F366" s="54" t="s">
        <v>623</v>
      </c>
      <c r="G366" s="54" t="s">
        <v>37</v>
      </c>
      <c r="H366" s="54">
        <v>3</v>
      </c>
      <c r="I366" s="54">
        <v>3</v>
      </c>
      <c r="J366" s="57">
        <v>1</v>
      </c>
    </row>
    <row r="367" spans="1:10" x14ac:dyDescent="0.35">
      <c r="A367" s="54" t="s">
        <v>218</v>
      </c>
      <c r="B367" s="54">
        <v>37.458495630000002</v>
      </c>
      <c r="C367" s="54">
        <v>-121.9413452</v>
      </c>
      <c r="D367" s="54" t="s">
        <v>219</v>
      </c>
      <c r="E367" s="54" t="s">
        <v>36</v>
      </c>
      <c r="F367" s="54" t="s">
        <v>658</v>
      </c>
      <c r="G367" s="54" t="s">
        <v>37</v>
      </c>
      <c r="H367" s="54">
        <v>10</v>
      </c>
      <c r="I367" s="54">
        <v>9</v>
      </c>
      <c r="J367" s="57">
        <v>1.1111111111111101</v>
      </c>
    </row>
    <row r="368" spans="1:10" x14ac:dyDescent="0.35">
      <c r="A368" s="54" t="s">
        <v>624</v>
      </c>
      <c r="B368" s="54">
        <v>37.431179</v>
      </c>
      <c r="C368" s="54">
        <v>-121.948612</v>
      </c>
      <c r="D368" s="54" t="s">
        <v>219</v>
      </c>
      <c r="E368" s="54" t="s">
        <v>259</v>
      </c>
      <c r="F368" s="54" t="s">
        <v>659</v>
      </c>
      <c r="G368" s="54" t="s">
        <v>226</v>
      </c>
      <c r="H368" s="54">
        <v>5</v>
      </c>
      <c r="I368" s="54">
        <v>13</v>
      </c>
      <c r="J368" s="57">
        <v>0.38461538461538503</v>
      </c>
    </row>
    <row r="369" spans="1:10" x14ac:dyDescent="0.35">
      <c r="A369" s="54" t="s">
        <v>625</v>
      </c>
      <c r="B369" s="54">
        <v>37.213162349999998</v>
      </c>
      <c r="C369" s="54">
        <v>-121.8981193</v>
      </c>
      <c r="D369" s="54" t="s">
        <v>626</v>
      </c>
      <c r="E369" s="54" t="s">
        <v>36</v>
      </c>
      <c r="F369" s="54" t="s">
        <v>627</v>
      </c>
      <c r="G369" s="54" t="s">
        <v>37</v>
      </c>
      <c r="H369" s="54">
        <v>1</v>
      </c>
      <c r="I369" s="54">
        <v>2</v>
      </c>
      <c r="J369" s="57">
        <v>0.5</v>
      </c>
    </row>
    <row r="370" spans="1:10" x14ac:dyDescent="0.35">
      <c r="A370" s="54" t="s">
        <v>628</v>
      </c>
      <c r="B370" s="54">
        <v>38.167862999999997</v>
      </c>
      <c r="C370" s="54">
        <v>-122.56652099999999</v>
      </c>
      <c r="D370" s="54" t="s">
        <v>629</v>
      </c>
      <c r="E370" s="54" t="s">
        <v>36</v>
      </c>
      <c r="F370" s="54" t="s">
        <v>333</v>
      </c>
      <c r="G370" s="54" t="s">
        <v>37</v>
      </c>
      <c r="H370" s="54">
        <v>3</v>
      </c>
      <c r="I370" s="54">
        <v>3</v>
      </c>
      <c r="J370" s="57">
        <v>1</v>
      </c>
    </row>
    <row r="371" spans="1:10" x14ac:dyDescent="0.35">
      <c r="A371" s="54" t="s">
        <v>630</v>
      </c>
      <c r="B371" s="54">
        <v>37.759348000000003</v>
      </c>
      <c r="C371" s="54">
        <v>-121.72818599999999</v>
      </c>
      <c r="D371" s="54" t="s">
        <v>323</v>
      </c>
      <c r="E371" s="54" t="s">
        <v>36</v>
      </c>
      <c r="F371" s="54" t="s">
        <v>375</v>
      </c>
      <c r="G371" s="54" t="s">
        <v>37</v>
      </c>
      <c r="H371" s="54">
        <v>3</v>
      </c>
      <c r="I371" s="54">
        <v>9</v>
      </c>
      <c r="J371" s="57">
        <v>0.33333333333333298</v>
      </c>
    </row>
    <row r="372" spans="1:10" x14ac:dyDescent="0.35">
      <c r="A372" s="54" t="s">
        <v>631</v>
      </c>
      <c r="B372" s="54">
        <v>37.184856000000003</v>
      </c>
      <c r="C372" s="54">
        <v>-121.66478499999999</v>
      </c>
      <c r="D372" s="54" t="s">
        <v>626</v>
      </c>
      <c r="E372" s="54" t="s">
        <v>36</v>
      </c>
      <c r="F372" s="54" t="s">
        <v>632</v>
      </c>
      <c r="G372" s="54" t="s">
        <v>37</v>
      </c>
      <c r="H372" s="54">
        <v>1</v>
      </c>
      <c r="I372" s="54">
        <v>4</v>
      </c>
      <c r="J372" s="57">
        <v>0.25</v>
      </c>
    </row>
    <row r="373" spans="1:10" x14ac:dyDescent="0.35">
      <c r="A373" s="54" t="s">
        <v>853</v>
      </c>
      <c r="B373" s="54">
        <v>34.327339000000002</v>
      </c>
      <c r="C373" s="54">
        <v>-118.51759800000001</v>
      </c>
      <c r="D373" s="54" t="s">
        <v>106</v>
      </c>
      <c r="E373" s="54" t="s">
        <v>36</v>
      </c>
      <c r="F373" s="54" t="s">
        <v>107</v>
      </c>
      <c r="G373" s="54" t="s">
        <v>37</v>
      </c>
      <c r="H373" s="54">
        <v>2</v>
      </c>
      <c r="I373" s="54">
        <v>56</v>
      </c>
      <c r="J373" s="57">
        <v>3.5714285714285698E-2</v>
      </c>
    </row>
    <row r="374" spans="1:10" x14ac:dyDescent="0.35">
      <c r="A374" s="54" t="s">
        <v>220</v>
      </c>
      <c r="B374" s="54">
        <v>33.765018980000001</v>
      </c>
      <c r="C374" s="54">
        <v>-118.0992873</v>
      </c>
      <c r="D374" s="54" t="s">
        <v>221</v>
      </c>
      <c r="E374" s="54" t="s">
        <v>222</v>
      </c>
      <c r="F374" s="54" t="s">
        <v>660</v>
      </c>
      <c r="G374" s="54" t="s">
        <v>223</v>
      </c>
      <c r="H374" s="54">
        <v>2</v>
      </c>
      <c r="I374" s="54">
        <v>7</v>
      </c>
      <c r="J374" s="57">
        <v>0.28571428571428598</v>
      </c>
    </row>
    <row r="375" spans="1:10" x14ac:dyDescent="0.35">
      <c r="A375" s="54" t="s">
        <v>224</v>
      </c>
      <c r="B375" s="54">
        <v>33.639371349999998</v>
      </c>
      <c r="C375" s="54">
        <v>-117.9565514</v>
      </c>
      <c r="D375" s="54" t="s">
        <v>225</v>
      </c>
      <c r="E375" s="54" t="s">
        <v>259</v>
      </c>
      <c r="F375" s="54" t="s">
        <v>662</v>
      </c>
      <c r="G375" s="54" t="s">
        <v>226</v>
      </c>
      <c r="H375" s="54">
        <v>1</v>
      </c>
      <c r="I375" s="54">
        <v>5</v>
      </c>
      <c r="J375" s="57">
        <v>0.2</v>
      </c>
    </row>
    <row r="376" spans="1:10" x14ac:dyDescent="0.35">
      <c r="A376" s="54" t="s">
        <v>227</v>
      </c>
      <c r="B376" s="54">
        <v>33.797866710000001</v>
      </c>
      <c r="C376" s="54">
        <v>-118.23607629999999</v>
      </c>
      <c r="D376" s="54" t="s">
        <v>189</v>
      </c>
      <c r="E376" s="54" t="s">
        <v>75</v>
      </c>
      <c r="F376" s="54" t="s">
        <v>661</v>
      </c>
      <c r="G376" s="54" t="s">
        <v>28</v>
      </c>
      <c r="H376" s="54">
        <v>1</v>
      </c>
      <c r="I376" s="54">
        <v>16</v>
      </c>
      <c r="J376" s="57">
        <v>6.25E-2</v>
      </c>
    </row>
    <row r="377" spans="1:10" x14ac:dyDescent="0.35">
      <c r="A377" s="54" t="s">
        <v>228</v>
      </c>
      <c r="B377" s="54">
        <v>33.796880999999999</v>
      </c>
      <c r="C377" s="54">
        <v>-118.24913100000001</v>
      </c>
      <c r="D377" s="54" t="s">
        <v>189</v>
      </c>
      <c r="E377" s="54" t="s">
        <v>86</v>
      </c>
      <c r="F377" s="54" t="s">
        <v>635</v>
      </c>
      <c r="G377" s="54" t="s">
        <v>28</v>
      </c>
      <c r="H377" s="54">
        <v>1</v>
      </c>
      <c r="I377" s="54">
        <v>11</v>
      </c>
      <c r="J377" s="57">
        <v>9.0909090909090898E-2</v>
      </c>
    </row>
    <row r="378" spans="1:10" x14ac:dyDescent="0.35">
      <c r="A378" s="54" t="s">
        <v>229</v>
      </c>
      <c r="B378" s="54">
        <v>33.805432349999997</v>
      </c>
      <c r="C378" s="54">
        <v>-118.2439534</v>
      </c>
      <c r="D378" s="54" t="s">
        <v>194</v>
      </c>
      <c r="E378" s="54" t="s">
        <v>32</v>
      </c>
      <c r="F378" s="54" t="s">
        <v>673</v>
      </c>
      <c r="G378" s="54" t="s">
        <v>33</v>
      </c>
      <c r="H378" s="54">
        <v>1</v>
      </c>
      <c r="I378" s="54">
        <v>16</v>
      </c>
      <c r="J378" s="57">
        <v>6.25E-2</v>
      </c>
    </row>
    <row r="379" spans="1:10" x14ac:dyDescent="0.35">
      <c r="A379" s="54" t="s">
        <v>230</v>
      </c>
      <c r="B379" s="54">
        <v>33.940092999999997</v>
      </c>
      <c r="C379" s="54">
        <v>-118.425344</v>
      </c>
      <c r="D379" s="54" t="s">
        <v>31</v>
      </c>
      <c r="E379" s="54" t="s">
        <v>86</v>
      </c>
      <c r="F379" s="54" t="s">
        <v>635</v>
      </c>
      <c r="G379" s="54" t="s">
        <v>28</v>
      </c>
      <c r="H379" s="54">
        <v>2</v>
      </c>
      <c r="I379" s="54">
        <v>15</v>
      </c>
      <c r="J379" s="57">
        <v>0.133333333333333</v>
      </c>
    </row>
    <row r="380" spans="1:10" x14ac:dyDescent="0.35">
      <c r="A380" s="54" t="s">
        <v>231</v>
      </c>
      <c r="B380" s="54">
        <v>39.017136999999998</v>
      </c>
      <c r="C380" s="54">
        <v>-121.75346999999999</v>
      </c>
      <c r="D380" s="54" t="s">
        <v>232</v>
      </c>
      <c r="E380" s="54" t="s">
        <v>88</v>
      </c>
      <c r="F380" s="54" t="s">
        <v>663</v>
      </c>
      <c r="G380" s="54" t="s">
        <v>28</v>
      </c>
      <c r="H380" s="54">
        <v>1</v>
      </c>
      <c r="I380" s="54">
        <v>1</v>
      </c>
      <c r="J380" s="57">
        <v>1</v>
      </c>
    </row>
    <row r="381" spans="1:10" x14ac:dyDescent="0.35">
      <c r="A381" s="54" t="s">
        <v>233</v>
      </c>
      <c r="B381" s="54">
        <v>34.317848400000003</v>
      </c>
      <c r="C381" s="54">
        <v>-118.573269</v>
      </c>
      <c r="D381" s="54" t="s">
        <v>203</v>
      </c>
      <c r="E381" s="54" t="s">
        <v>75</v>
      </c>
      <c r="F381" s="54" t="s">
        <v>1020</v>
      </c>
      <c r="G381" s="54" t="s">
        <v>28</v>
      </c>
      <c r="H381" s="54">
        <v>1</v>
      </c>
      <c r="I381" s="54">
        <v>47</v>
      </c>
      <c r="J381" s="57">
        <v>2.1276595744680899E-2</v>
      </c>
    </row>
    <row r="382" spans="1:10" x14ac:dyDescent="0.35">
      <c r="A382" s="54" t="s">
        <v>234</v>
      </c>
      <c r="B382" s="54">
        <v>33.796754999999997</v>
      </c>
      <c r="C382" s="54">
        <v>-118.237435</v>
      </c>
      <c r="D382" s="54" t="s">
        <v>189</v>
      </c>
      <c r="E382" s="54" t="s">
        <v>75</v>
      </c>
      <c r="F382" s="54" t="s">
        <v>956</v>
      </c>
      <c r="G382" s="54" t="s">
        <v>28</v>
      </c>
      <c r="H382" s="54">
        <v>1</v>
      </c>
      <c r="I382" s="54">
        <v>14</v>
      </c>
      <c r="J382" s="57">
        <v>7.1428571428571397E-2</v>
      </c>
    </row>
    <row r="383" spans="1:10" x14ac:dyDescent="0.35">
      <c r="A383" s="54" t="s">
        <v>235</v>
      </c>
      <c r="B383" s="54">
        <v>33.780817999999996</v>
      </c>
      <c r="C383" s="54">
        <v>-118.25644800000001</v>
      </c>
      <c r="D383" s="54" t="s">
        <v>189</v>
      </c>
      <c r="E383" s="54" t="s">
        <v>75</v>
      </c>
      <c r="F383" s="54" t="s">
        <v>672</v>
      </c>
      <c r="G383" s="54" t="s">
        <v>28</v>
      </c>
      <c r="H383" s="54">
        <v>3</v>
      </c>
      <c r="I383" s="54">
        <v>7</v>
      </c>
      <c r="J383" s="57">
        <v>0.42857142857142899</v>
      </c>
    </row>
    <row r="384" spans="1:10" x14ac:dyDescent="0.35">
      <c r="A384" s="54" t="s">
        <v>236</v>
      </c>
      <c r="B384" s="54">
        <v>33.775100000000002</v>
      </c>
      <c r="C384" s="54">
        <v>-118.288828</v>
      </c>
      <c r="D384" s="54" t="s">
        <v>189</v>
      </c>
      <c r="E384" s="54" t="s">
        <v>75</v>
      </c>
      <c r="F384" s="54" t="s">
        <v>672</v>
      </c>
      <c r="G384" s="54" t="s">
        <v>28</v>
      </c>
      <c r="H384" s="54">
        <v>4</v>
      </c>
      <c r="I384" s="54">
        <v>7</v>
      </c>
      <c r="J384" s="57">
        <v>0.57142857142857095</v>
      </c>
    </row>
    <row r="385" spans="1:10" x14ac:dyDescent="0.35">
      <c r="A385" s="54" t="s">
        <v>237</v>
      </c>
      <c r="B385" s="54">
        <v>33.774403999999997</v>
      </c>
      <c r="C385" s="54">
        <v>-118.282011</v>
      </c>
      <c r="D385" s="54" t="s">
        <v>189</v>
      </c>
      <c r="E385" s="54" t="s">
        <v>32</v>
      </c>
      <c r="F385" s="54" t="s">
        <v>672</v>
      </c>
      <c r="G385" s="54" t="s">
        <v>33</v>
      </c>
      <c r="H385" s="54">
        <v>1</v>
      </c>
      <c r="I385" s="54">
        <v>8</v>
      </c>
      <c r="J385" s="57">
        <v>0.125</v>
      </c>
    </row>
    <row r="386" spans="1:10" x14ac:dyDescent="0.35">
      <c r="A386" s="54" t="s">
        <v>238</v>
      </c>
      <c r="B386" s="54">
        <v>35.291772000000002</v>
      </c>
      <c r="C386" s="54">
        <v>-118.94006400000001</v>
      </c>
      <c r="D386" s="54" t="s">
        <v>239</v>
      </c>
      <c r="E386" s="54" t="s">
        <v>44</v>
      </c>
      <c r="F386" s="54" t="s">
        <v>867</v>
      </c>
      <c r="G386" s="54" t="s">
        <v>46</v>
      </c>
      <c r="H386" s="54">
        <v>2</v>
      </c>
      <c r="I386" s="54">
        <v>6</v>
      </c>
      <c r="J386" s="57">
        <v>0.33333333333333298</v>
      </c>
    </row>
    <row r="387" spans="1:10" x14ac:dyDescent="0.35">
      <c r="A387" s="54" t="s">
        <v>240</v>
      </c>
      <c r="B387" s="54">
        <v>35.39502641</v>
      </c>
      <c r="C387" s="54">
        <v>-119.053121</v>
      </c>
      <c r="D387" s="54" t="s">
        <v>241</v>
      </c>
      <c r="E387" s="54" t="s">
        <v>75</v>
      </c>
      <c r="F387" s="54" t="s">
        <v>1017</v>
      </c>
      <c r="G387" s="54" t="s">
        <v>28</v>
      </c>
      <c r="H387" s="54">
        <v>4</v>
      </c>
      <c r="I387" s="54">
        <v>10</v>
      </c>
      <c r="J387" s="57">
        <v>0.4</v>
      </c>
    </row>
    <row r="388" spans="1:10" x14ac:dyDescent="0.35">
      <c r="A388" s="54" t="s">
        <v>242</v>
      </c>
      <c r="B388" s="54">
        <v>35.421747000000003</v>
      </c>
      <c r="C388" s="54">
        <v>-119.079611</v>
      </c>
      <c r="D388" s="54" t="s">
        <v>241</v>
      </c>
      <c r="E388" s="54" t="s">
        <v>42</v>
      </c>
      <c r="F388" s="54" t="s">
        <v>1017</v>
      </c>
      <c r="G388" s="54" t="s">
        <v>28</v>
      </c>
      <c r="H388" s="54">
        <v>4</v>
      </c>
      <c r="I388" s="54">
        <v>8</v>
      </c>
      <c r="J388" s="57">
        <v>0.5</v>
      </c>
    </row>
    <row r="389" spans="1:10" x14ac:dyDescent="0.35">
      <c r="A389" s="54" t="s">
        <v>243</v>
      </c>
      <c r="B389" s="54">
        <v>35.366031999999997</v>
      </c>
      <c r="C389" s="54">
        <v>-119.670356</v>
      </c>
      <c r="D389" s="54" t="s">
        <v>101</v>
      </c>
      <c r="E389" s="54" t="s">
        <v>193</v>
      </c>
      <c r="F389" s="54" t="s">
        <v>641</v>
      </c>
      <c r="G389" s="54" t="s">
        <v>28</v>
      </c>
      <c r="H389" s="54">
        <v>3</v>
      </c>
      <c r="I389" s="54">
        <v>3</v>
      </c>
      <c r="J389" s="57">
        <v>1</v>
      </c>
    </row>
    <row r="390" spans="1:10" x14ac:dyDescent="0.35">
      <c r="A390" s="54" t="s">
        <v>244</v>
      </c>
      <c r="B390" s="54">
        <v>35.376638919999998</v>
      </c>
      <c r="C390" s="54">
        <v>-119.6843226</v>
      </c>
      <c r="D390" s="54" t="s">
        <v>101</v>
      </c>
      <c r="E390" s="54" t="s">
        <v>88</v>
      </c>
      <c r="F390" s="54" t="s">
        <v>641</v>
      </c>
      <c r="G390" s="54" t="s">
        <v>28</v>
      </c>
      <c r="H390" s="54">
        <v>1</v>
      </c>
      <c r="I390" s="54">
        <v>3</v>
      </c>
      <c r="J390" s="57">
        <v>0.33333333333333298</v>
      </c>
    </row>
    <row r="391" spans="1:10" x14ac:dyDescent="0.35">
      <c r="A391" s="54" t="s">
        <v>245</v>
      </c>
      <c r="B391" s="54">
        <v>35.241236999999998</v>
      </c>
      <c r="C391" s="54">
        <v>-119.590428</v>
      </c>
      <c r="D391" s="54" t="s">
        <v>101</v>
      </c>
      <c r="E391" s="54" t="s">
        <v>88</v>
      </c>
      <c r="F391" s="54" t="s">
        <v>641</v>
      </c>
      <c r="G391" s="54" t="s">
        <v>28</v>
      </c>
      <c r="H391" s="54">
        <v>1</v>
      </c>
      <c r="I391" s="54">
        <v>7</v>
      </c>
      <c r="J391" s="57">
        <v>0.14285714285714299</v>
      </c>
    </row>
    <row r="392" spans="1:10" x14ac:dyDescent="0.35">
      <c r="A392" s="54" t="s">
        <v>246</v>
      </c>
      <c r="B392" s="54">
        <v>35.351407000000002</v>
      </c>
      <c r="C392" s="54">
        <v>-119.666929</v>
      </c>
      <c r="D392" s="54" t="s">
        <v>101</v>
      </c>
      <c r="E392" s="54" t="s">
        <v>88</v>
      </c>
      <c r="F392" s="54" t="s">
        <v>641</v>
      </c>
      <c r="G392" s="54" t="s">
        <v>28</v>
      </c>
      <c r="H392" s="54">
        <v>1</v>
      </c>
      <c r="I392" s="54">
        <v>3</v>
      </c>
      <c r="J392" s="57">
        <v>0.33333333333333298</v>
      </c>
    </row>
    <row r="393" spans="1:10" x14ac:dyDescent="0.35">
      <c r="A393" s="54" t="s">
        <v>247</v>
      </c>
      <c r="B393" s="54">
        <v>35.417434999999998</v>
      </c>
      <c r="C393" s="54">
        <v>-119.70265499999999</v>
      </c>
      <c r="D393" s="54" t="s">
        <v>101</v>
      </c>
      <c r="E393" s="54" t="s">
        <v>75</v>
      </c>
      <c r="F393" s="54" t="s">
        <v>641</v>
      </c>
      <c r="G393" s="54" t="s">
        <v>28</v>
      </c>
      <c r="H393" s="54">
        <v>2</v>
      </c>
      <c r="I393" s="54">
        <v>3</v>
      </c>
      <c r="J393" s="57">
        <v>0.66666666666666696</v>
      </c>
    </row>
    <row r="394" spans="1:10" x14ac:dyDescent="0.35">
      <c r="A394" s="54" t="s">
        <v>249</v>
      </c>
      <c r="B394" s="54">
        <v>35.417510999999998</v>
      </c>
      <c r="C394" s="54">
        <v>-119.70066300000001</v>
      </c>
      <c r="D394" s="54" t="s">
        <v>101</v>
      </c>
      <c r="E394" s="54" t="s">
        <v>88</v>
      </c>
      <c r="F394" s="54" t="s">
        <v>641</v>
      </c>
      <c r="G394" s="54" t="s">
        <v>28</v>
      </c>
      <c r="H394" s="54">
        <v>1</v>
      </c>
      <c r="I394" s="54">
        <v>3</v>
      </c>
      <c r="J394" s="57">
        <v>0.33333333333333298</v>
      </c>
    </row>
    <row r="395" spans="1:10" x14ac:dyDescent="0.35">
      <c r="A395" s="54" t="s">
        <v>250</v>
      </c>
      <c r="B395" s="54">
        <v>35.454014999999998</v>
      </c>
      <c r="C395" s="54">
        <v>-119.719876</v>
      </c>
      <c r="D395" s="54" t="s">
        <v>101</v>
      </c>
      <c r="E395" s="54" t="s">
        <v>88</v>
      </c>
      <c r="F395" s="54" t="s">
        <v>641</v>
      </c>
      <c r="G395" s="54" t="s">
        <v>28</v>
      </c>
      <c r="H395" s="54">
        <v>1</v>
      </c>
      <c r="I395" s="54">
        <v>3</v>
      </c>
      <c r="J395" s="57">
        <v>0.33333333333333298</v>
      </c>
    </row>
    <row r="396" spans="1:10" x14ac:dyDescent="0.35">
      <c r="A396" s="54" t="s">
        <v>251</v>
      </c>
      <c r="B396" s="54">
        <v>35.512634560000002</v>
      </c>
      <c r="C396" s="54">
        <v>-119.767684</v>
      </c>
      <c r="D396" s="54" t="s">
        <v>101</v>
      </c>
      <c r="E396" s="54" t="s">
        <v>75</v>
      </c>
      <c r="F396" s="54" t="s">
        <v>641</v>
      </c>
      <c r="G396" s="54" t="s">
        <v>28</v>
      </c>
      <c r="H396" s="54">
        <v>1</v>
      </c>
      <c r="I396" s="54">
        <v>6</v>
      </c>
      <c r="J396" s="57">
        <v>0.16666666666666699</v>
      </c>
    </row>
    <row r="397" spans="1:10" x14ac:dyDescent="0.35">
      <c r="A397" s="54" t="s">
        <v>252</v>
      </c>
      <c r="B397" s="54">
        <v>35.179647940000002</v>
      </c>
      <c r="C397" s="54">
        <v>-119.46016969999999</v>
      </c>
      <c r="D397" s="54" t="s">
        <v>102</v>
      </c>
      <c r="E397" s="54" t="s">
        <v>96</v>
      </c>
      <c r="F397" s="54" t="s">
        <v>642</v>
      </c>
      <c r="G397" s="54" t="s">
        <v>28</v>
      </c>
      <c r="H397" s="54">
        <v>1</v>
      </c>
      <c r="I397" s="54">
        <v>1</v>
      </c>
      <c r="J397" s="57">
        <v>1</v>
      </c>
    </row>
    <row r="398" spans="1:10" x14ac:dyDescent="0.35">
      <c r="A398" s="54" t="s">
        <v>253</v>
      </c>
      <c r="B398" s="54">
        <v>35.16043483</v>
      </c>
      <c r="C398" s="54">
        <v>-119.3911671</v>
      </c>
      <c r="D398" s="54" t="s">
        <v>102</v>
      </c>
      <c r="E398" s="54" t="s">
        <v>88</v>
      </c>
      <c r="F398" s="54" t="s">
        <v>642</v>
      </c>
      <c r="G398" s="54" t="s">
        <v>28</v>
      </c>
      <c r="H398" s="54">
        <v>1</v>
      </c>
      <c r="I398" s="54">
        <v>1</v>
      </c>
      <c r="J398" s="57">
        <v>1</v>
      </c>
    </row>
    <row r="399" spans="1:10" x14ac:dyDescent="0.35">
      <c r="A399" s="54" t="s">
        <v>254</v>
      </c>
      <c r="B399" s="54">
        <v>35.398443479999997</v>
      </c>
      <c r="C399" s="54">
        <v>-119.04877449999999</v>
      </c>
      <c r="D399" s="54" t="s">
        <v>178</v>
      </c>
      <c r="E399" s="54" t="s">
        <v>88</v>
      </c>
      <c r="F399" s="54" t="s">
        <v>1017</v>
      </c>
      <c r="G399" s="54" t="s">
        <v>28</v>
      </c>
      <c r="H399" s="54">
        <v>1</v>
      </c>
      <c r="I399" s="54">
        <v>7</v>
      </c>
      <c r="J399" s="57">
        <v>0.14285714285714299</v>
      </c>
    </row>
    <row r="400" spans="1:10" x14ac:dyDescent="0.35">
      <c r="A400" s="54" t="s">
        <v>255</v>
      </c>
      <c r="B400" s="54">
        <v>35.326999000000001</v>
      </c>
      <c r="C400" s="54">
        <v>-118.96158699999999</v>
      </c>
      <c r="D400" s="54" t="s">
        <v>178</v>
      </c>
      <c r="E400" s="54" t="s">
        <v>44</v>
      </c>
      <c r="F400" s="54" t="s">
        <v>868</v>
      </c>
      <c r="G400" s="54" t="s">
        <v>46</v>
      </c>
      <c r="H400" s="54">
        <v>1</v>
      </c>
      <c r="I400" s="54">
        <v>6</v>
      </c>
      <c r="J400" s="57">
        <v>0.16666666666666699</v>
      </c>
    </row>
    <row r="401" spans="1:10" x14ac:dyDescent="0.35">
      <c r="A401" s="54" t="s">
        <v>256</v>
      </c>
      <c r="B401" s="54">
        <v>35.273088430000001</v>
      </c>
      <c r="C401" s="54">
        <v>-119.40145010000001</v>
      </c>
      <c r="D401" s="54" t="s">
        <v>159</v>
      </c>
      <c r="E401" s="54" t="s">
        <v>88</v>
      </c>
      <c r="F401" s="54" t="s">
        <v>647</v>
      </c>
      <c r="G401" s="54" t="s">
        <v>28</v>
      </c>
      <c r="H401" s="54">
        <v>1</v>
      </c>
      <c r="I401" s="54">
        <v>11</v>
      </c>
      <c r="J401" s="57">
        <v>9.0909090909090898E-2</v>
      </c>
    </row>
    <row r="402" spans="1:10" x14ac:dyDescent="0.35">
      <c r="A402" s="54" t="s">
        <v>257</v>
      </c>
      <c r="B402" s="54">
        <v>35.273957170000003</v>
      </c>
      <c r="C402" s="54">
        <v>-119.3929981</v>
      </c>
      <c r="D402" s="54" t="s">
        <v>159</v>
      </c>
      <c r="E402" s="54" t="s">
        <v>88</v>
      </c>
      <c r="F402" s="54" t="s">
        <v>647</v>
      </c>
      <c r="G402" s="54" t="s">
        <v>28</v>
      </c>
      <c r="H402" s="54">
        <v>1</v>
      </c>
      <c r="I402" s="54">
        <v>16</v>
      </c>
      <c r="J402" s="57">
        <v>6.25E-2</v>
      </c>
    </row>
    <row r="403" spans="1:10" x14ac:dyDescent="0.35">
      <c r="A403" s="54" t="s">
        <v>260</v>
      </c>
      <c r="B403" s="54">
        <v>34.433900000000001</v>
      </c>
      <c r="C403" s="54">
        <v>-118.64660000000001</v>
      </c>
      <c r="D403" s="54" t="s">
        <v>261</v>
      </c>
      <c r="E403" s="54" t="s">
        <v>36</v>
      </c>
      <c r="F403" s="54" t="s">
        <v>262</v>
      </c>
      <c r="G403" s="54" t="s">
        <v>37</v>
      </c>
      <c r="H403" s="54">
        <v>1</v>
      </c>
      <c r="I403" s="54">
        <v>7</v>
      </c>
      <c r="J403" s="57">
        <v>0.14285714285714299</v>
      </c>
    </row>
    <row r="404" spans="1:10" x14ac:dyDescent="0.35">
      <c r="A404" s="54" t="s">
        <v>263</v>
      </c>
      <c r="B404" s="54">
        <v>34.321630380000002</v>
      </c>
      <c r="C404" s="54">
        <v>-119.3234451</v>
      </c>
      <c r="D404" s="54" t="s">
        <v>264</v>
      </c>
      <c r="E404" s="54" t="s">
        <v>88</v>
      </c>
      <c r="F404" s="54" t="s">
        <v>666</v>
      </c>
      <c r="G404" s="54" t="s">
        <v>28</v>
      </c>
      <c r="H404" s="54">
        <v>1</v>
      </c>
      <c r="I404" s="54">
        <v>5</v>
      </c>
      <c r="J404" s="57">
        <v>0.2</v>
      </c>
    </row>
    <row r="405" spans="1:10" x14ac:dyDescent="0.35">
      <c r="A405" s="54" t="s">
        <v>265</v>
      </c>
      <c r="B405" s="54">
        <v>34.337398499999999</v>
      </c>
      <c r="C405" s="54">
        <v>-119.380804</v>
      </c>
      <c r="D405" s="54" t="s">
        <v>264</v>
      </c>
      <c r="E405" s="54" t="s">
        <v>88</v>
      </c>
      <c r="F405" s="54" t="s">
        <v>666</v>
      </c>
      <c r="G405" s="54" t="s">
        <v>28</v>
      </c>
      <c r="H405" s="54">
        <v>3</v>
      </c>
      <c r="I405" s="54">
        <v>4</v>
      </c>
      <c r="J405" s="57">
        <v>0.75</v>
      </c>
    </row>
    <row r="406" spans="1:10" x14ac:dyDescent="0.35">
      <c r="A406" s="54" t="s">
        <v>266</v>
      </c>
      <c r="B406" s="54">
        <v>35.239699880000003</v>
      </c>
      <c r="C406" s="54">
        <v>-119.37980520000001</v>
      </c>
      <c r="D406" s="54" t="s">
        <v>267</v>
      </c>
      <c r="E406" s="54" t="s">
        <v>88</v>
      </c>
      <c r="F406" s="54" t="s">
        <v>647</v>
      </c>
      <c r="G406" s="54" t="s">
        <v>28</v>
      </c>
      <c r="H406" s="54">
        <v>1</v>
      </c>
      <c r="I406" s="54">
        <v>5</v>
      </c>
      <c r="J406" s="57">
        <v>0.2</v>
      </c>
    </row>
    <row r="407" spans="1:10" x14ac:dyDescent="0.35">
      <c r="A407" s="54" t="s">
        <v>268</v>
      </c>
      <c r="B407" s="54">
        <v>35.293357460000003</v>
      </c>
      <c r="C407" s="54">
        <v>-119.56978100000001</v>
      </c>
      <c r="D407" s="54" t="s">
        <v>157</v>
      </c>
      <c r="E407" s="54" t="s">
        <v>193</v>
      </c>
      <c r="F407" s="54" t="s">
        <v>667</v>
      </c>
      <c r="G407" s="54" t="s">
        <v>28</v>
      </c>
      <c r="H407" s="54">
        <v>1</v>
      </c>
      <c r="I407" s="54">
        <v>11</v>
      </c>
      <c r="J407" s="57">
        <v>9.0909090909090898E-2</v>
      </c>
    </row>
    <row r="408" spans="1:10" x14ac:dyDescent="0.35">
      <c r="A408" s="54" t="s">
        <v>269</v>
      </c>
      <c r="B408" s="54">
        <v>35.31436944</v>
      </c>
      <c r="C408" s="54">
        <v>-119.57617810000001</v>
      </c>
      <c r="D408" s="54" t="s">
        <v>157</v>
      </c>
      <c r="E408" s="54" t="s">
        <v>193</v>
      </c>
      <c r="F408" s="54" t="s">
        <v>647</v>
      </c>
      <c r="G408" s="54" t="s">
        <v>28</v>
      </c>
      <c r="H408" s="54">
        <v>1</v>
      </c>
      <c r="I408" s="54">
        <v>6</v>
      </c>
      <c r="J408" s="57">
        <v>0.16666666666666699</v>
      </c>
    </row>
    <row r="409" spans="1:10" x14ac:dyDescent="0.35">
      <c r="A409" s="54" t="s">
        <v>270</v>
      </c>
      <c r="B409" s="54">
        <v>37.99526427</v>
      </c>
      <c r="C409" s="54">
        <v>-121.4783607</v>
      </c>
      <c r="D409" s="54" t="s">
        <v>65</v>
      </c>
      <c r="E409" s="54" t="s">
        <v>27</v>
      </c>
      <c r="F409" s="54" t="s">
        <v>651</v>
      </c>
      <c r="G409" s="54" t="s">
        <v>28</v>
      </c>
      <c r="H409" s="54">
        <v>1</v>
      </c>
      <c r="I409" s="54">
        <v>17</v>
      </c>
      <c r="J409" s="57">
        <v>5.8823529411764698E-2</v>
      </c>
    </row>
    <row r="410" spans="1:10" x14ac:dyDescent="0.35">
      <c r="A410" s="54" t="s">
        <v>271</v>
      </c>
      <c r="B410" s="54">
        <v>38.014083999999997</v>
      </c>
      <c r="C410" s="54">
        <v>-122.11402099999999</v>
      </c>
      <c r="D410" s="54" t="s">
        <v>155</v>
      </c>
      <c r="E410" s="54" t="s">
        <v>32</v>
      </c>
      <c r="F410" s="54" t="s">
        <v>644</v>
      </c>
      <c r="G410" s="54" t="s">
        <v>33</v>
      </c>
      <c r="H410" s="54">
        <v>1</v>
      </c>
      <c r="I410" s="54">
        <v>5</v>
      </c>
      <c r="J410" s="57">
        <v>0.2</v>
      </c>
    </row>
    <row r="411" spans="1:10" x14ac:dyDescent="0.35">
      <c r="A411" s="54" t="s">
        <v>272</v>
      </c>
      <c r="B411" s="54">
        <v>38.043287999999997</v>
      </c>
      <c r="C411" s="54">
        <v>-122.250975</v>
      </c>
      <c r="D411" s="54" t="s">
        <v>82</v>
      </c>
      <c r="E411" s="54" t="s">
        <v>32</v>
      </c>
      <c r="F411" s="54" t="s">
        <v>633</v>
      </c>
      <c r="G411" s="54" t="s">
        <v>33</v>
      </c>
      <c r="H411" s="54">
        <v>2</v>
      </c>
      <c r="I411" s="54">
        <v>11</v>
      </c>
      <c r="J411" s="57">
        <v>0.18181818181818199</v>
      </c>
    </row>
    <row r="412" spans="1:10" x14ac:dyDescent="0.35">
      <c r="A412" s="54" t="s">
        <v>273</v>
      </c>
      <c r="B412" s="54">
        <v>33.815911999999997</v>
      </c>
      <c r="C412" s="54">
        <v>-117.863483</v>
      </c>
      <c r="D412" s="54" t="s">
        <v>274</v>
      </c>
      <c r="E412" s="54" t="s">
        <v>42</v>
      </c>
      <c r="F412" s="54" t="s">
        <v>668</v>
      </c>
      <c r="G412" s="54" t="s">
        <v>28</v>
      </c>
      <c r="H412" s="54">
        <v>2</v>
      </c>
      <c r="I412" s="54">
        <v>6</v>
      </c>
      <c r="J412" s="57">
        <v>0.33333333333333298</v>
      </c>
    </row>
    <row r="413" spans="1:10" x14ac:dyDescent="0.35">
      <c r="A413" s="54" t="s">
        <v>275</v>
      </c>
      <c r="B413" s="54">
        <v>33.783201169999998</v>
      </c>
      <c r="C413" s="54">
        <v>-118.2219448</v>
      </c>
      <c r="D413" s="54" t="s">
        <v>41</v>
      </c>
      <c r="E413" s="54" t="s">
        <v>86</v>
      </c>
      <c r="F413" s="54" t="s">
        <v>669</v>
      </c>
      <c r="G413" s="54" t="s">
        <v>28</v>
      </c>
      <c r="H413" s="54">
        <v>6</v>
      </c>
      <c r="I413" s="54">
        <v>16</v>
      </c>
      <c r="J413" s="57">
        <v>0.375</v>
      </c>
    </row>
    <row r="414" spans="1:10" x14ac:dyDescent="0.35">
      <c r="A414" s="54" t="s">
        <v>276</v>
      </c>
      <c r="B414" s="54">
        <v>33.91067056</v>
      </c>
      <c r="C414" s="54">
        <v>-117.12285780000001</v>
      </c>
      <c r="D414" s="54" t="s">
        <v>277</v>
      </c>
      <c r="E414" s="54" t="s">
        <v>88</v>
      </c>
      <c r="F414" s="54" t="s">
        <v>1017</v>
      </c>
      <c r="G414" s="54" t="s">
        <v>28</v>
      </c>
      <c r="H414" s="54">
        <v>1</v>
      </c>
      <c r="I414" s="54">
        <v>2</v>
      </c>
      <c r="J414" s="57">
        <v>0.5</v>
      </c>
    </row>
    <row r="415" spans="1:10" x14ac:dyDescent="0.35">
      <c r="A415" s="54" t="s">
        <v>278</v>
      </c>
      <c r="B415" s="54">
        <v>35.349144819999999</v>
      </c>
      <c r="C415" s="54">
        <v>-118.7640371</v>
      </c>
      <c r="D415" s="54" t="s">
        <v>279</v>
      </c>
      <c r="E415" s="54" t="s">
        <v>36</v>
      </c>
      <c r="F415" s="54" t="s">
        <v>280</v>
      </c>
      <c r="G415" s="54" t="s">
        <v>37</v>
      </c>
      <c r="H415" s="54">
        <v>1</v>
      </c>
      <c r="I415" s="54">
        <v>1</v>
      </c>
      <c r="J415" s="57">
        <v>1</v>
      </c>
    </row>
    <row r="416" spans="1:10" x14ac:dyDescent="0.35">
      <c r="A416" s="54" t="s">
        <v>930</v>
      </c>
      <c r="B416" s="54">
        <v>35.474918000000002</v>
      </c>
      <c r="C416" s="54">
        <v>-119.43055200000001</v>
      </c>
      <c r="D416" s="54" t="s">
        <v>167</v>
      </c>
      <c r="E416" s="54" t="s">
        <v>44</v>
      </c>
      <c r="F416" s="54" t="s">
        <v>848</v>
      </c>
      <c r="G416" s="54" t="s">
        <v>46</v>
      </c>
      <c r="H416" s="54">
        <v>5</v>
      </c>
      <c r="I416" s="54">
        <v>19</v>
      </c>
      <c r="J416" s="57">
        <v>0.26315789473684198</v>
      </c>
    </row>
    <row r="417" spans="1:10" x14ac:dyDescent="0.35">
      <c r="A417" s="54" t="s">
        <v>929</v>
      </c>
      <c r="B417" s="54">
        <v>35.473837000000003</v>
      </c>
      <c r="C417" s="54">
        <v>-119.430288</v>
      </c>
      <c r="D417" s="54" t="s">
        <v>167</v>
      </c>
      <c r="E417" s="54" t="s">
        <v>44</v>
      </c>
      <c r="F417" s="54" t="s">
        <v>848</v>
      </c>
      <c r="G417" s="54" t="s">
        <v>46</v>
      </c>
      <c r="H417" s="54">
        <v>2</v>
      </c>
      <c r="I417" s="54">
        <v>19</v>
      </c>
      <c r="J417" s="57">
        <v>0.105263157894737</v>
      </c>
    </row>
    <row r="418" spans="1:10" x14ac:dyDescent="0.35">
      <c r="A418" s="54" t="s">
        <v>925</v>
      </c>
      <c r="B418" s="54">
        <v>35.473036</v>
      </c>
      <c r="C418" s="54">
        <v>-119.430459</v>
      </c>
      <c r="D418" s="54" t="s">
        <v>167</v>
      </c>
      <c r="E418" s="54" t="s">
        <v>44</v>
      </c>
      <c r="F418" s="54" t="s">
        <v>848</v>
      </c>
      <c r="G418" s="54" t="s">
        <v>46</v>
      </c>
      <c r="H418" s="54">
        <v>3</v>
      </c>
      <c r="I418" s="54">
        <v>19</v>
      </c>
      <c r="J418" s="57">
        <v>0.157894736842105</v>
      </c>
    </row>
    <row r="419" spans="1:10" x14ac:dyDescent="0.35">
      <c r="A419" s="54" t="s">
        <v>926</v>
      </c>
      <c r="B419" s="54">
        <v>35.473359000000002</v>
      </c>
      <c r="C419" s="54">
        <v>-119.432169</v>
      </c>
      <c r="D419" s="54" t="s">
        <v>167</v>
      </c>
      <c r="E419" s="54" t="s">
        <v>44</v>
      </c>
      <c r="F419" s="54" t="s">
        <v>848</v>
      </c>
      <c r="G419" s="54" t="s">
        <v>46</v>
      </c>
      <c r="H419" s="54">
        <v>8</v>
      </c>
      <c r="I419" s="54">
        <v>19</v>
      </c>
      <c r="J419" s="57">
        <v>0.42105263157894701</v>
      </c>
    </row>
    <row r="420" spans="1:10" x14ac:dyDescent="0.35">
      <c r="A420" s="54" t="s">
        <v>281</v>
      </c>
      <c r="B420" s="54">
        <v>35.28040927</v>
      </c>
      <c r="C420" s="54">
        <v>-119.5093487</v>
      </c>
      <c r="D420" s="54" t="s">
        <v>267</v>
      </c>
      <c r="E420" s="54" t="s">
        <v>88</v>
      </c>
      <c r="F420" s="54" t="s">
        <v>647</v>
      </c>
      <c r="G420" s="54" t="s">
        <v>28</v>
      </c>
      <c r="H420" s="54">
        <v>1</v>
      </c>
      <c r="I420" s="54">
        <v>19</v>
      </c>
      <c r="J420" s="57">
        <v>5.2631578947368397E-2</v>
      </c>
    </row>
    <row r="421" spans="1:10" x14ac:dyDescent="0.35">
      <c r="A421" s="54" t="s">
        <v>282</v>
      </c>
      <c r="B421" s="54">
        <v>35.280976000000003</v>
      </c>
      <c r="C421" s="54">
        <v>-119.51222199999999</v>
      </c>
      <c r="D421" s="54" t="s">
        <v>267</v>
      </c>
      <c r="E421" s="54" t="s">
        <v>88</v>
      </c>
      <c r="F421" s="54" t="s">
        <v>647</v>
      </c>
      <c r="G421" s="54" t="s">
        <v>28</v>
      </c>
      <c r="H421" s="54">
        <v>1</v>
      </c>
      <c r="I421" s="54">
        <v>19</v>
      </c>
      <c r="J421" s="57">
        <v>5.2631578947368397E-2</v>
      </c>
    </row>
    <row r="422" spans="1:10" x14ac:dyDescent="0.35">
      <c r="A422" s="54" t="s">
        <v>283</v>
      </c>
      <c r="B422" s="54">
        <v>35.277695000000001</v>
      </c>
      <c r="C422" s="54">
        <v>-119.479568</v>
      </c>
      <c r="D422" s="54" t="s">
        <v>267</v>
      </c>
      <c r="E422" s="54" t="s">
        <v>88</v>
      </c>
      <c r="F422" s="54" t="s">
        <v>647</v>
      </c>
      <c r="G422" s="54" t="s">
        <v>28</v>
      </c>
      <c r="H422" s="54">
        <v>2</v>
      </c>
      <c r="I422" s="54">
        <v>20</v>
      </c>
      <c r="J422" s="57">
        <v>0.1</v>
      </c>
    </row>
    <row r="423" spans="1:10" x14ac:dyDescent="0.35">
      <c r="A423" s="54" t="s">
        <v>284</v>
      </c>
      <c r="B423" s="54">
        <v>35.25166763</v>
      </c>
      <c r="C423" s="54">
        <v>-119.5732768</v>
      </c>
      <c r="D423" s="54" t="s">
        <v>285</v>
      </c>
      <c r="E423" s="54" t="s">
        <v>75</v>
      </c>
      <c r="F423" s="54" t="s">
        <v>670</v>
      </c>
      <c r="G423" s="54" t="s">
        <v>28</v>
      </c>
      <c r="H423" s="54">
        <v>5</v>
      </c>
      <c r="I423" s="54">
        <v>5</v>
      </c>
      <c r="J423" s="57">
        <v>1</v>
      </c>
    </row>
    <row r="424" spans="1:10" x14ac:dyDescent="0.35">
      <c r="A424" s="54" t="s">
        <v>286</v>
      </c>
      <c r="B424" s="54">
        <v>35.260513860000003</v>
      </c>
      <c r="C424" s="54">
        <v>-119.57493599999999</v>
      </c>
      <c r="D424" s="54" t="s">
        <v>285</v>
      </c>
      <c r="E424" s="54" t="s">
        <v>193</v>
      </c>
      <c r="F424" s="54" t="s">
        <v>670</v>
      </c>
      <c r="G424" s="54" t="s">
        <v>28</v>
      </c>
      <c r="H424" s="54">
        <v>2</v>
      </c>
      <c r="I424" s="54">
        <v>2</v>
      </c>
      <c r="J424" s="57">
        <v>1</v>
      </c>
    </row>
    <row r="425" spans="1:10" x14ac:dyDescent="0.35">
      <c r="A425" s="54" t="s">
        <v>287</v>
      </c>
      <c r="B425" s="54">
        <v>36.291088629999997</v>
      </c>
      <c r="C425" s="54">
        <v>-119.4585956</v>
      </c>
      <c r="D425" s="54" t="s">
        <v>701</v>
      </c>
      <c r="E425" s="54" t="s">
        <v>44</v>
      </c>
      <c r="F425" s="54" t="s">
        <v>869</v>
      </c>
      <c r="G425" s="54" t="s">
        <v>46</v>
      </c>
      <c r="H425" s="54">
        <v>1</v>
      </c>
      <c r="I425" s="54">
        <v>2</v>
      </c>
      <c r="J425" s="57">
        <v>0.5</v>
      </c>
    </row>
    <row r="426" spans="1:10" x14ac:dyDescent="0.35">
      <c r="A426" s="54" t="s">
        <v>288</v>
      </c>
      <c r="B426" s="54">
        <v>36.25094507</v>
      </c>
      <c r="C426" s="54">
        <v>-119.4848183</v>
      </c>
      <c r="D426" s="54" t="s">
        <v>701</v>
      </c>
      <c r="E426" s="54" t="s">
        <v>44</v>
      </c>
      <c r="F426" s="54" t="s">
        <v>870</v>
      </c>
      <c r="G426" s="54" t="s">
        <v>46</v>
      </c>
      <c r="H426" s="54">
        <v>1</v>
      </c>
      <c r="I426" s="54">
        <v>2</v>
      </c>
      <c r="J426" s="57">
        <v>0.5</v>
      </c>
    </row>
    <row r="427" spans="1:10" x14ac:dyDescent="0.35">
      <c r="A427" s="54" t="s">
        <v>289</v>
      </c>
      <c r="B427" s="54">
        <v>36.24760028</v>
      </c>
      <c r="C427" s="54">
        <v>-119.4045674</v>
      </c>
      <c r="D427" s="54" t="s">
        <v>701</v>
      </c>
      <c r="E427" s="54" t="s">
        <v>44</v>
      </c>
      <c r="F427" s="54" t="s">
        <v>870</v>
      </c>
      <c r="G427" s="54" t="s">
        <v>46</v>
      </c>
      <c r="H427" s="54">
        <v>1</v>
      </c>
      <c r="I427" s="54">
        <v>2</v>
      </c>
      <c r="J427" s="57">
        <v>0.5</v>
      </c>
    </row>
    <row r="428" spans="1:10" x14ac:dyDescent="0.35">
      <c r="A428" s="54" t="s">
        <v>290</v>
      </c>
      <c r="B428" s="54">
        <v>36.237057450000002</v>
      </c>
      <c r="C428" s="54">
        <v>-119.5717484</v>
      </c>
      <c r="D428" s="54" t="s">
        <v>701</v>
      </c>
      <c r="E428" s="54" t="s">
        <v>44</v>
      </c>
      <c r="F428" s="54" t="s">
        <v>871</v>
      </c>
      <c r="G428" s="54" t="s">
        <v>46</v>
      </c>
      <c r="H428" s="54">
        <v>1</v>
      </c>
      <c r="I428" s="54">
        <v>2</v>
      </c>
      <c r="J428" s="57">
        <v>0.5</v>
      </c>
    </row>
    <row r="429" spans="1:10" x14ac:dyDescent="0.35">
      <c r="A429" s="54" t="s">
        <v>291</v>
      </c>
      <c r="B429" s="54">
        <v>36.188614289999997</v>
      </c>
      <c r="C429" s="54">
        <v>-119.6775449</v>
      </c>
      <c r="D429" s="54" t="s">
        <v>701</v>
      </c>
      <c r="E429" s="54" t="s">
        <v>62</v>
      </c>
      <c r="F429" s="54" t="s">
        <v>872</v>
      </c>
      <c r="G429" s="54" t="s">
        <v>46</v>
      </c>
      <c r="H429" s="54">
        <v>1</v>
      </c>
      <c r="I429" s="54">
        <v>7</v>
      </c>
      <c r="J429" s="57">
        <v>0.14285714285714299</v>
      </c>
    </row>
    <row r="430" spans="1:10" x14ac:dyDescent="0.35">
      <c r="A430" s="54" t="s">
        <v>292</v>
      </c>
      <c r="B430" s="54">
        <v>36.182452240000003</v>
      </c>
      <c r="C430" s="54">
        <v>-119.67833880000001</v>
      </c>
      <c r="D430" s="54" t="s">
        <v>701</v>
      </c>
      <c r="E430" s="54" t="s">
        <v>62</v>
      </c>
      <c r="F430" s="54" t="s">
        <v>872</v>
      </c>
      <c r="G430" s="54" t="s">
        <v>46</v>
      </c>
      <c r="H430" s="54">
        <v>1</v>
      </c>
      <c r="I430" s="54">
        <v>7</v>
      </c>
      <c r="J430" s="57">
        <v>0.14285714285714299</v>
      </c>
    </row>
    <row r="431" spans="1:10" x14ac:dyDescent="0.35">
      <c r="A431" s="54" t="s">
        <v>293</v>
      </c>
      <c r="B431" s="54">
        <v>36.02510625</v>
      </c>
      <c r="C431" s="54">
        <v>-119.39680989999999</v>
      </c>
      <c r="D431" s="54" t="s">
        <v>701</v>
      </c>
      <c r="E431" s="54" t="s">
        <v>44</v>
      </c>
      <c r="F431" s="54" t="s">
        <v>1460</v>
      </c>
      <c r="G431" s="54" t="s">
        <v>46</v>
      </c>
      <c r="H431" s="54">
        <v>1</v>
      </c>
      <c r="I431" s="54">
        <v>2</v>
      </c>
      <c r="J431" s="57">
        <v>0.5</v>
      </c>
    </row>
    <row r="432" spans="1:10" x14ac:dyDescent="0.35">
      <c r="A432" s="54" t="s">
        <v>294</v>
      </c>
      <c r="B432" s="54">
        <v>35.25070917</v>
      </c>
      <c r="C432" s="54">
        <v>-119.40474740000001</v>
      </c>
      <c r="D432" s="54" t="s">
        <v>159</v>
      </c>
      <c r="E432" s="54" t="s">
        <v>193</v>
      </c>
      <c r="F432" s="54" t="s">
        <v>647</v>
      </c>
      <c r="G432" s="54" t="s">
        <v>28</v>
      </c>
      <c r="H432" s="54">
        <v>1</v>
      </c>
      <c r="I432" s="54">
        <v>5</v>
      </c>
      <c r="J432" s="57">
        <v>0.2</v>
      </c>
    </row>
    <row r="433" spans="1:10" x14ac:dyDescent="0.35">
      <c r="A433" s="54" t="s">
        <v>295</v>
      </c>
      <c r="B433" s="54">
        <v>35.254823799999997</v>
      </c>
      <c r="C433" s="54">
        <v>-119.3814368</v>
      </c>
      <c r="D433" s="54" t="s">
        <v>159</v>
      </c>
      <c r="E433" s="54" t="s">
        <v>88</v>
      </c>
      <c r="F433" s="54" t="s">
        <v>647</v>
      </c>
      <c r="G433" s="54" t="s">
        <v>28</v>
      </c>
      <c r="H433" s="54">
        <v>1</v>
      </c>
      <c r="I433" s="54">
        <v>5</v>
      </c>
      <c r="J433" s="57">
        <v>0.2</v>
      </c>
    </row>
    <row r="434" spans="1:10" x14ac:dyDescent="0.35">
      <c r="A434" s="54" t="s">
        <v>296</v>
      </c>
      <c r="B434" s="54">
        <v>35.525805130000002</v>
      </c>
      <c r="C434" s="54">
        <v>-119.0793764</v>
      </c>
      <c r="D434" s="54" t="s">
        <v>92</v>
      </c>
      <c r="E434" s="54" t="s">
        <v>96</v>
      </c>
      <c r="F434" s="54" t="s">
        <v>638</v>
      </c>
      <c r="G434" s="54" t="s">
        <v>28</v>
      </c>
      <c r="H434" s="54">
        <v>2</v>
      </c>
      <c r="I434" s="54">
        <v>16</v>
      </c>
      <c r="J434" s="57">
        <v>0.125</v>
      </c>
    </row>
    <row r="435" spans="1:10" x14ac:dyDescent="0.35">
      <c r="A435" s="54" t="s">
        <v>297</v>
      </c>
      <c r="B435" s="54">
        <v>35.530992380000001</v>
      </c>
      <c r="C435" s="54">
        <v>-119.07223689999999</v>
      </c>
      <c r="D435" s="54" t="s">
        <v>92</v>
      </c>
      <c r="E435" s="54" t="s">
        <v>88</v>
      </c>
      <c r="F435" s="54" t="s">
        <v>638</v>
      </c>
      <c r="G435" s="54" t="s">
        <v>28</v>
      </c>
      <c r="H435" s="54">
        <v>1</v>
      </c>
      <c r="I435" s="54">
        <v>13</v>
      </c>
      <c r="J435" s="57">
        <v>7.69230769230769E-2</v>
      </c>
    </row>
    <row r="436" spans="1:10" x14ac:dyDescent="0.35">
      <c r="A436" s="54" t="s">
        <v>298</v>
      </c>
      <c r="B436" s="54">
        <v>35.519204420000001</v>
      </c>
      <c r="C436" s="54">
        <v>-119.0774443</v>
      </c>
      <c r="D436" s="54" t="s">
        <v>92</v>
      </c>
      <c r="E436" s="54" t="s">
        <v>75</v>
      </c>
      <c r="F436" s="54" t="s">
        <v>638</v>
      </c>
      <c r="G436" s="54" t="s">
        <v>28</v>
      </c>
      <c r="H436" s="54">
        <v>1</v>
      </c>
      <c r="I436" s="54">
        <v>16</v>
      </c>
      <c r="J436" s="57">
        <v>6.25E-2</v>
      </c>
    </row>
    <row r="437" spans="1:10" x14ac:dyDescent="0.35">
      <c r="A437" s="54" t="s">
        <v>299</v>
      </c>
      <c r="B437" s="54">
        <v>35.41929931</v>
      </c>
      <c r="C437" s="54">
        <v>-119.00833830000001</v>
      </c>
      <c r="D437" s="54" t="s">
        <v>192</v>
      </c>
      <c r="E437" s="54" t="s">
        <v>75</v>
      </c>
      <c r="F437" s="54" t="s">
        <v>698</v>
      </c>
      <c r="G437" s="54" t="s">
        <v>28</v>
      </c>
      <c r="H437" s="54">
        <v>3</v>
      </c>
      <c r="I437" s="54">
        <v>12</v>
      </c>
      <c r="J437" s="57">
        <v>0.25</v>
      </c>
    </row>
    <row r="438" spans="1:10" x14ac:dyDescent="0.35">
      <c r="A438" s="54" t="s">
        <v>948</v>
      </c>
      <c r="B438" s="54">
        <v>35.165888000000002</v>
      </c>
      <c r="C438" s="54">
        <v>-119.09981399999999</v>
      </c>
      <c r="D438" s="54" t="s">
        <v>183</v>
      </c>
      <c r="E438" s="54" t="s">
        <v>44</v>
      </c>
      <c r="F438" s="54" t="s">
        <v>78</v>
      </c>
      <c r="G438" s="54" t="s">
        <v>46</v>
      </c>
      <c r="H438" s="54">
        <v>6</v>
      </c>
      <c r="I438" s="54">
        <v>33</v>
      </c>
      <c r="J438" s="57">
        <v>0.18181818181818199</v>
      </c>
    </row>
    <row r="439" spans="1:10" x14ac:dyDescent="0.35">
      <c r="A439" s="54" t="s">
        <v>301</v>
      </c>
      <c r="B439" s="54">
        <v>35.320917289999997</v>
      </c>
      <c r="C439" s="54">
        <v>-119.5209141</v>
      </c>
      <c r="D439" s="54" t="s">
        <v>159</v>
      </c>
      <c r="E439" s="54" t="s">
        <v>75</v>
      </c>
      <c r="F439" s="54" t="s">
        <v>647</v>
      </c>
      <c r="G439" s="54" t="s">
        <v>28</v>
      </c>
      <c r="H439" s="54">
        <v>3</v>
      </c>
      <c r="I439" s="54">
        <v>5</v>
      </c>
      <c r="J439" s="57">
        <v>0.6</v>
      </c>
    </row>
    <row r="440" spans="1:10" x14ac:dyDescent="0.35">
      <c r="A440" s="54" t="s">
        <v>302</v>
      </c>
      <c r="B440" s="54">
        <v>35.314537000000001</v>
      </c>
      <c r="C440" s="54">
        <v>-119.57715</v>
      </c>
      <c r="D440" s="54" t="s">
        <v>159</v>
      </c>
      <c r="E440" s="54" t="s">
        <v>88</v>
      </c>
      <c r="F440" s="54" t="s">
        <v>647</v>
      </c>
      <c r="G440" s="54" t="s">
        <v>28</v>
      </c>
      <c r="H440" s="54">
        <v>1</v>
      </c>
      <c r="I440" s="54">
        <v>5</v>
      </c>
      <c r="J440" s="57">
        <v>0.2</v>
      </c>
    </row>
    <row r="441" spans="1:10" x14ac:dyDescent="0.35">
      <c r="A441" s="54" t="s">
        <v>303</v>
      </c>
      <c r="B441" s="54">
        <v>35.314155</v>
      </c>
      <c r="C441" s="54">
        <v>-119.576182</v>
      </c>
      <c r="D441" s="54" t="s">
        <v>159</v>
      </c>
      <c r="E441" s="54" t="s">
        <v>88</v>
      </c>
      <c r="F441" s="54" t="s">
        <v>647</v>
      </c>
      <c r="G441" s="54" t="s">
        <v>28</v>
      </c>
      <c r="H441" s="54">
        <v>1</v>
      </c>
      <c r="I441" s="54">
        <v>6</v>
      </c>
      <c r="J441" s="57">
        <v>0.16666666666666699</v>
      </c>
    </row>
    <row r="442" spans="1:10" x14ac:dyDescent="0.35">
      <c r="A442" s="54" t="s">
        <v>304</v>
      </c>
      <c r="B442" s="54">
        <v>35.271591000000001</v>
      </c>
      <c r="C442" s="54">
        <v>-119.40900000000001</v>
      </c>
      <c r="D442" s="54" t="s">
        <v>159</v>
      </c>
      <c r="E442" s="54" t="s">
        <v>193</v>
      </c>
      <c r="F442" s="54" t="s">
        <v>647</v>
      </c>
      <c r="G442" s="54" t="s">
        <v>28</v>
      </c>
      <c r="H442" s="54">
        <v>1</v>
      </c>
      <c r="I442" s="54">
        <v>10</v>
      </c>
      <c r="J442" s="57">
        <v>0.1</v>
      </c>
    </row>
    <row r="443" spans="1:10" x14ac:dyDescent="0.35">
      <c r="A443" s="54" t="s">
        <v>305</v>
      </c>
      <c r="B443" s="54">
        <v>35.249177000000003</v>
      </c>
      <c r="C443" s="54">
        <v>-119.117118</v>
      </c>
      <c r="D443" s="54" t="s">
        <v>300</v>
      </c>
      <c r="E443" s="54" t="s">
        <v>62</v>
      </c>
      <c r="F443" s="54" t="s">
        <v>874</v>
      </c>
      <c r="G443" s="54" t="s">
        <v>46</v>
      </c>
      <c r="H443" s="54">
        <v>1</v>
      </c>
      <c r="I443" s="54">
        <v>8</v>
      </c>
      <c r="J443" s="57">
        <v>0.125</v>
      </c>
    </row>
    <row r="444" spans="1:10" x14ac:dyDescent="0.35">
      <c r="A444" s="54" t="s">
        <v>306</v>
      </c>
      <c r="B444" s="54">
        <v>35.214287200000001</v>
      </c>
      <c r="C444" s="54">
        <v>-119.2034328</v>
      </c>
      <c r="D444" s="54" t="s">
        <v>300</v>
      </c>
      <c r="E444" s="54" t="s">
        <v>62</v>
      </c>
      <c r="F444" s="54" t="s">
        <v>875</v>
      </c>
      <c r="G444" s="54" t="s">
        <v>46</v>
      </c>
      <c r="H444" s="54">
        <v>4</v>
      </c>
      <c r="I444" s="54">
        <v>13</v>
      </c>
      <c r="J444" s="57">
        <v>0.30769230769230799</v>
      </c>
    </row>
    <row r="445" spans="1:10" x14ac:dyDescent="0.35">
      <c r="A445" s="54" t="s">
        <v>307</v>
      </c>
      <c r="B445" s="54">
        <v>35.202973999999998</v>
      </c>
      <c r="C445" s="54">
        <v>-119.1979</v>
      </c>
      <c r="D445" s="54" t="s">
        <v>300</v>
      </c>
      <c r="E445" s="54" t="s">
        <v>62</v>
      </c>
      <c r="F445" s="54" t="s">
        <v>51</v>
      </c>
      <c r="G445" s="54" t="s">
        <v>46</v>
      </c>
      <c r="H445" s="54">
        <v>3</v>
      </c>
      <c r="I445" s="54">
        <v>13</v>
      </c>
      <c r="J445" s="57">
        <v>0.230769230769231</v>
      </c>
    </row>
    <row r="446" spans="1:10" x14ac:dyDescent="0.35">
      <c r="A446" s="54" t="s">
        <v>308</v>
      </c>
      <c r="B446" s="54">
        <v>35.274369460000003</v>
      </c>
      <c r="C446" s="54">
        <v>-119.3772855</v>
      </c>
      <c r="D446" s="54" t="s">
        <v>159</v>
      </c>
      <c r="E446" s="54" t="s">
        <v>96</v>
      </c>
      <c r="F446" s="54" t="s">
        <v>647</v>
      </c>
      <c r="G446" s="54" t="s">
        <v>28</v>
      </c>
      <c r="H446" s="54">
        <v>1</v>
      </c>
      <c r="I446" s="54">
        <v>7</v>
      </c>
      <c r="J446" s="57">
        <v>0.14285714285714299</v>
      </c>
    </row>
    <row r="447" spans="1:10" x14ac:dyDescent="0.35">
      <c r="A447" s="54" t="s">
        <v>309</v>
      </c>
      <c r="B447" s="54">
        <v>35.29557561</v>
      </c>
      <c r="C447" s="54">
        <v>-119.59215159999999</v>
      </c>
      <c r="D447" s="54" t="s">
        <v>159</v>
      </c>
      <c r="E447" s="54" t="s">
        <v>96</v>
      </c>
      <c r="F447" s="54" t="s">
        <v>647</v>
      </c>
      <c r="G447" s="54" t="s">
        <v>28</v>
      </c>
      <c r="H447" s="54">
        <v>1</v>
      </c>
      <c r="I447" s="54">
        <v>9</v>
      </c>
      <c r="J447" s="57">
        <v>0.11111111111111099</v>
      </c>
    </row>
    <row r="448" spans="1:10" x14ac:dyDescent="0.35">
      <c r="A448" s="54" t="s">
        <v>310</v>
      </c>
      <c r="B448" s="54">
        <v>38.776921000000002</v>
      </c>
      <c r="C448" s="54">
        <v>-121.882244</v>
      </c>
      <c r="D448" s="54" t="s">
        <v>159</v>
      </c>
      <c r="E448" s="54" t="s">
        <v>88</v>
      </c>
      <c r="F448" s="54" t="s">
        <v>647</v>
      </c>
      <c r="G448" s="54" t="s">
        <v>28</v>
      </c>
      <c r="H448" s="54">
        <v>1</v>
      </c>
      <c r="I448" s="54">
        <v>1</v>
      </c>
      <c r="J448" s="57">
        <v>1</v>
      </c>
    </row>
    <row r="449" spans="1:10" x14ac:dyDescent="0.35">
      <c r="A449" s="54" t="s">
        <v>311</v>
      </c>
      <c r="B449" s="54">
        <v>38.776921000000002</v>
      </c>
      <c r="C449" s="54">
        <v>-121.882244</v>
      </c>
      <c r="D449" s="54" t="s">
        <v>312</v>
      </c>
      <c r="E449" s="54" t="s">
        <v>44</v>
      </c>
      <c r="F449" s="54" t="s">
        <v>882</v>
      </c>
      <c r="G449" s="54" t="s">
        <v>46</v>
      </c>
      <c r="H449" s="54">
        <v>1</v>
      </c>
      <c r="I449" s="54">
        <v>1</v>
      </c>
      <c r="J449" s="57">
        <v>1</v>
      </c>
    </row>
    <row r="450" spans="1:10" x14ac:dyDescent="0.35">
      <c r="A450" s="54" t="s">
        <v>313</v>
      </c>
      <c r="B450" s="54">
        <v>37.860812000000003</v>
      </c>
      <c r="C450" s="54">
        <v>-120.963402</v>
      </c>
      <c r="D450" s="54" t="s">
        <v>314</v>
      </c>
      <c r="E450" s="54" t="s">
        <v>44</v>
      </c>
      <c r="F450" s="54" t="s">
        <v>883</v>
      </c>
      <c r="G450" s="54" t="s">
        <v>46</v>
      </c>
      <c r="H450" s="54">
        <v>2</v>
      </c>
      <c r="I450" s="54">
        <v>2</v>
      </c>
      <c r="J450" s="57">
        <v>1</v>
      </c>
    </row>
    <row r="451" spans="1:10" x14ac:dyDescent="0.35">
      <c r="A451" s="54" t="s">
        <v>315</v>
      </c>
      <c r="B451" s="54">
        <v>37.867372000000003</v>
      </c>
      <c r="C451" s="54">
        <v>-121.03813599999999</v>
      </c>
      <c r="D451" s="54" t="s">
        <v>314</v>
      </c>
      <c r="E451" s="54" t="s">
        <v>44</v>
      </c>
      <c r="F451" s="54" t="s">
        <v>883</v>
      </c>
      <c r="G451" s="54" t="s">
        <v>46</v>
      </c>
      <c r="H451" s="54">
        <v>1</v>
      </c>
      <c r="I451" s="54">
        <v>2</v>
      </c>
      <c r="J451" s="57">
        <v>0.5</v>
      </c>
    </row>
    <row r="452" spans="1:10" x14ac:dyDescent="0.35">
      <c r="A452" s="54" t="s">
        <v>316</v>
      </c>
      <c r="B452" s="54">
        <v>37.872733459999999</v>
      </c>
      <c r="C452" s="54">
        <v>-121.0572481</v>
      </c>
      <c r="D452" s="54" t="s">
        <v>314</v>
      </c>
      <c r="E452" s="54" t="s">
        <v>44</v>
      </c>
      <c r="F452" s="54" t="s">
        <v>883</v>
      </c>
      <c r="G452" s="54" t="s">
        <v>46</v>
      </c>
      <c r="H452" s="54">
        <v>1</v>
      </c>
      <c r="I452" s="54">
        <v>2</v>
      </c>
      <c r="J452" s="57">
        <v>0.5</v>
      </c>
    </row>
    <row r="453" spans="1:10" x14ac:dyDescent="0.35">
      <c r="A453" s="54" t="s">
        <v>317</v>
      </c>
      <c r="B453" s="54">
        <v>37.808767000000003</v>
      </c>
      <c r="C453" s="54">
        <v>-121.029984</v>
      </c>
      <c r="D453" s="54" t="s">
        <v>314</v>
      </c>
      <c r="E453" s="54" t="s">
        <v>44</v>
      </c>
      <c r="F453" s="54" t="s">
        <v>884</v>
      </c>
      <c r="G453" s="54" t="s">
        <v>46</v>
      </c>
      <c r="H453" s="54">
        <v>1</v>
      </c>
      <c r="I453" s="54">
        <v>3</v>
      </c>
      <c r="J453" s="57">
        <v>0.33333333333333298</v>
      </c>
    </row>
    <row r="454" spans="1:10" x14ac:dyDescent="0.35">
      <c r="A454" s="54" t="s">
        <v>318</v>
      </c>
      <c r="B454" s="54">
        <v>37.825304000000003</v>
      </c>
      <c r="C454" s="54">
        <v>-121.074386</v>
      </c>
      <c r="D454" s="54" t="s">
        <v>314</v>
      </c>
      <c r="E454" s="54" t="s">
        <v>44</v>
      </c>
      <c r="F454" s="54" t="s">
        <v>884</v>
      </c>
      <c r="G454" s="54" t="s">
        <v>46</v>
      </c>
      <c r="H454" s="54">
        <v>1</v>
      </c>
      <c r="I454" s="54">
        <v>6</v>
      </c>
      <c r="J454" s="57">
        <v>0.16666666666666699</v>
      </c>
    </row>
    <row r="455" spans="1:10" x14ac:dyDescent="0.35">
      <c r="A455" s="54" t="s">
        <v>319</v>
      </c>
      <c r="B455" s="54">
        <v>37.877816000000003</v>
      </c>
      <c r="C455" s="54">
        <v>-121.18673</v>
      </c>
      <c r="D455" s="54" t="s">
        <v>320</v>
      </c>
      <c r="E455" s="54" t="s">
        <v>36</v>
      </c>
      <c r="F455" s="54" t="s">
        <v>321</v>
      </c>
      <c r="G455" s="54" t="s">
        <v>37</v>
      </c>
      <c r="H455" s="54">
        <v>1</v>
      </c>
      <c r="I455" s="54">
        <v>3</v>
      </c>
      <c r="J455" s="57">
        <v>0.33333333333333298</v>
      </c>
    </row>
    <row r="456" spans="1:10" x14ac:dyDescent="0.35">
      <c r="A456" s="54" t="s">
        <v>322</v>
      </c>
      <c r="B456" s="54">
        <v>37.754355959999998</v>
      </c>
      <c r="C456" s="54">
        <v>-121.6572006</v>
      </c>
      <c r="D456" s="54" t="s">
        <v>323</v>
      </c>
      <c r="E456" s="54" t="s">
        <v>36</v>
      </c>
      <c r="F456" s="54" t="s">
        <v>324</v>
      </c>
      <c r="G456" s="54" t="s">
        <v>37</v>
      </c>
      <c r="H456" s="54">
        <v>1</v>
      </c>
      <c r="I456" s="54">
        <v>12</v>
      </c>
      <c r="J456" s="57">
        <v>8.3333333333333301E-2</v>
      </c>
    </row>
    <row r="457" spans="1:10" x14ac:dyDescent="0.35">
      <c r="A457" s="54" t="s">
        <v>325</v>
      </c>
      <c r="B457" s="54">
        <v>38.035648119999998</v>
      </c>
      <c r="C457" s="54">
        <v>-122.25441429999999</v>
      </c>
      <c r="D457" s="54" t="s">
        <v>82</v>
      </c>
      <c r="E457" s="54" t="s">
        <v>75</v>
      </c>
      <c r="F457" s="54" t="s">
        <v>633</v>
      </c>
      <c r="G457" s="54" t="s">
        <v>28</v>
      </c>
      <c r="H457" s="54">
        <v>1</v>
      </c>
      <c r="I457" s="54">
        <v>9</v>
      </c>
      <c r="J457" s="57">
        <v>0.11111111111111099</v>
      </c>
    </row>
    <row r="458" spans="1:10" x14ac:dyDescent="0.35">
      <c r="A458" s="54" t="s">
        <v>326</v>
      </c>
      <c r="B458" s="54">
        <v>37.424367650000001</v>
      </c>
      <c r="C458" s="54">
        <v>-121.932121</v>
      </c>
      <c r="D458" s="54" t="s">
        <v>327</v>
      </c>
      <c r="E458" s="54" t="s">
        <v>222</v>
      </c>
      <c r="F458" s="54" t="s">
        <v>328</v>
      </c>
      <c r="G458" s="54" t="s">
        <v>223</v>
      </c>
      <c r="H458" s="54">
        <v>3</v>
      </c>
      <c r="I458" s="54">
        <v>8</v>
      </c>
      <c r="J458" s="57">
        <v>0.375</v>
      </c>
    </row>
    <row r="459" spans="1:10" x14ac:dyDescent="0.35">
      <c r="A459" s="54" t="s">
        <v>329</v>
      </c>
      <c r="B459" s="54">
        <v>37.429630160000002</v>
      </c>
      <c r="C459" s="54">
        <v>-121.94850030000001</v>
      </c>
      <c r="D459" s="54" t="s">
        <v>327</v>
      </c>
      <c r="E459" s="54" t="s">
        <v>259</v>
      </c>
      <c r="F459" s="54" t="s">
        <v>330</v>
      </c>
      <c r="G459" s="54" t="s">
        <v>226</v>
      </c>
      <c r="H459" s="54">
        <v>1</v>
      </c>
      <c r="I459" s="54">
        <v>12</v>
      </c>
      <c r="J459" s="57">
        <v>8.3333333333333301E-2</v>
      </c>
    </row>
    <row r="460" spans="1:10" x14ac:dyDescent="0.35">
      <c r="A460" s="54" t="s">
        <v>331</v>
      </c>
      <c r="B460" s="54">
        <v>38.16307029</v>
      </c>
      <c r="C460" s="54">
        <v>-122.56275460000001</v>
      </c>
      <c r="D460" s="54" t="s">
        <v>332</v>
      </c>
      <c r="E460" s="54" t="s">
        <v>36</v>
      </c>
      <c r="F460" s="54" t="s">
        <v>333</v>
      </c>
      <c r="G460" s="54" t="s">
        <v>37</v>
      </c>
      <c r="H460" s="54">
        <v>1</v>
      </c>
      <c r="I460" s="54">
        <v>4</v>
      </c>
      <c r="J460" s="57">
        <v>0.25</v>
      </c>
    </row>
    <row r="461" spans="1:10" x14ac:dyDescent="0.35">
      <c r="A461" s="54" t="s">
        <v>334</v>
      </c>
      <c r="B461" s="54">
        <v>38.529477</v>
      </c>
      <c r="C461" s="54">
        <v>-121.374165</v>
      </c>
      <c r="D461" s="54" t="s">
        <v>335</v>
      </c>
      <c r="E461" s="54" t="s">
        <v>36</v>
      </c>
      <c r="F461" s="54" t="s">
        <v>336</v>
      </c>
      <c r="G461" s="54" t="s">
        <v>37</v>
      </c>
      <c r="H461" s="54">
        <v>1</v>
      </c>
      <c r="I461" s="54">
        <v>1</v>
      </c>
      <c r="J461" s="57">
        <v>1</v>
      </c>
    </row>
    <row r="462" spans="1:10" x14ac:dyDescent="0.35">
      <c r="A462" s="54" t="s">
        <v>337</v>
      </c>
      <c r="B462" s="54">
        <v>38.518253999999999</v>
      </c>
      <c r="C462" s="54">
        <v>-121.185053</v>
      </c>
      <c r="D462" s="54" t="s">
        <v>338</v>
      </c>
      <c r="E462" s="54" t="s">
        <v>36</v>
      </c>
      <c r="F462" s="54" t="s">
        <v>715</v>
      </c>
      <c r="G462" s="54" t="s">
        <v>37</v>
      </c>
      <c r="H462" s="54">
        <v>1</v>
      </c>
      <c r="I462" s="54">
        <v>2</v>
      </c>
      <c r="J462" s="57">
        <v>0.5</v>
      </c>
    </row>
    <row r="463" spans="1:10" x14ac:dyDescent="0.35">
      <c r="A463" s="54" t="s">
        <v>339</v>
      </c>
      <c r="B463" s="54">
        <v>34.568511999999998</v>
      </c>
      <c r="C463" s="54">
        <v>-118.153581</v>
      </c>
      <c r="D463" s="54" t="s">
        <v>340</v>
      </c>
      <c r="E463" s="54" t="s">
        <v>36</v>
      </c>
      <c r="F463" s="54" t="s">
        <v>341</v>
      </c>
      <c r="G463" s="54" t="s">
        <v>37</v>
      </c>
      <c r="H463" s="54">
        <v>1</v>
      </c>
      <c r="I463" s="54">
        <v>1</v>
      </c>
      <c r="J463" s="57">
        <v>1</v>
      </c>
    </row>
    <row r="464" spans="1:10" x14ac:dyDescent="0.35">
      <c r="A464" s="54" t="s">
        <v>342</v>
      </c>
      <c r="B464" s="54">
        <v>34.556650730000001</v>
      </c>
      <c r="C464" s="54">
        <v>-117.4501303</v>
      </c>
      <c r="D464" s="54" t="s">
        <v>343</v>
      </c>
      <c r="E464" s="54" t="s">
        <v>36</v>
      </c>
      <c r="F464" s="54" t="s">
        <v>344</v>
      </c>
      <c r="G464" s="54" t="s">
        <v>37</v>
      </c>
      <c r="H464" s="54">
        <v>2</v>
      </c>
      <c r="I464" s="54">
        <v>3</v>
      </c>
      <c r="J464" s="57">
        <v>0.66666666666666696</v>
      </c>
    </row>
    <row r="465" spans="1:10" x14ac:dyDescent="0.35">
      <c r="A465" s="54" t="s">
        <v>345</v>
      </c>
      <c r="B465" s="54">
        <v>34.71394111</v>
      </c>
      <c r="C465" s="54">
        <v>-114.4933822</v>
      </c>
      <c r="D465" s="54" t="s">
        <v>346</v>
      </c>
      <c r="E465" s="54" t="s">
        <v>43</v>
      </c>
      <c r="F465" s="54" t="s">
        <v>957</v>
      </c>
      <c r="G465" s="54" t="s">
        <v>28</v>
      </c>
      <c r="H465" s="54">
        <v>1</v>
      </c>
      <c r="I465" s="54">
        <v>1</v>
      </c>
      <c r="J465" s="57">
        <v>1</v>
      </c>
    </row>
    <row r="466" spans="1:10" x14ac:dyDescent="0.35">
      <c r="A466" s="54" t="s">
        <v>347</v>
      </c>
      <c r="B466" s="54">
        <v>34.306539999999998</v>
      </c>
      <c r="C466" s="54">
        <v>-116.821603</v>
      </c>
      <c r="D466" s="54" t="s">
        <v>348</v>
      </c>
      <c r="E466" s="54" t="s">
        <v>36</v>
      </c>
      <c r="F466" s="54" t="s">
        <v>349</v>
      </c>
      <c r="G466" s="54" t="s">
        <v>37</v>
      </c>
      <c r="H466" s="54">
        <v>2</v>
      </c>
      <c r="I466" s="54">
        <v>1</v>
      </c>
      <c r="J466" s="57">
        <v>2</v>
      </c>
    </row>
    <row r="467" spans="1:10" x14ac:dyDescent="0.35">
      <c r="A467" s="54" t="s">
        <v>350</v>
      </c>
      <c r="B467" s="54">
        <v>35.254550999999999</v>
      </c>
      <c r="C467" s="54">
        <v>-119.285793</v>
      </c>
      <c r="D467" s="54" t="s">
        <v>351</v>
      </c>
      <c r="E467" s="54" t="s">
        <v>36</v>
      </c>
      <c r="F467" s="54" t="s">
        <v>352</v>
      </c>
      <c r="G467" s="54" t="s">
        <v>37</v>
      </c>
      <c r="H467" s="54">
        <v>1</v>
      </c>
      <c r="I467" s="54">
        <v>1</v>
      </c>
      <c r="J467" s="57">
        <v>1</v>
      </c>
    </row>
    <row r="468" spans="1:10" x14ac:dyDescent="0.35">
      <c r="A468" s="54" t="s">
        <v>353</v>
      </c>
      <c r="B468" s="54">
        <v>35.414006999999998</v>
      </c>
      <c r="C468" s="54">
        <v>-119.20129</v>
      </c>
      <c r="D468" s="54" t="s">
        <v>354</v>
      </c>
      <c r="E468" s="54" t="s">
        <v>44</v>
      </c>
      <c r="F468" s="54" t="s">
        <v>886</v>
      </c>
      <c r="G468" s="54" t="s">
        <v>46</v>
      </c>
      <c r="H468" s="54">
        <v>1</v>
      </c>
      <c r="I468" s="54">
        <v>1</v>
      </c>
      <c r="J468" s="57">
        <v>1</v>
      </c>
    </row>
    <row r="469" spans="1:10" x14ac:dyDescent="0.35">
      <c r="A469" s="54" t="s">
        <v>355</v>
      </c>
      <c r="B469" s="54">
        <v>35.317453</v>
      </c>
      <c r="C469" s="54">
        <v>-119.671091</v>
      </c>
      <c r="D469" s="54" t="s">
        <v>157</v>
      </c>
      <c r="E469" s="54" t="s">
        <v>96</v>
      </c>
      <c r="F469" s="54" t="s">
        <v>645</v>
      </c>
      <c r="G469" s="54" t="s">
        <v>28</v>
      </c>
      <c r="H469" s="54">
        <v>1</v>
      </c>
      <c r="I469" s="54">
        <v>8</v>
      </c>
      <c r="J469" s="57">
        <v>0.125</v>
      </c>
    </row>
    <row r="470" spans="1:10" x14ac:dyDescent="0.35">
      <c r="A470" s="54" t="s">
        <v>356</v>
      </c>
      <c r="B470" s="54">
        <v>35.318845000000003</v>
      </c>
      <c r="C470" s="54">
        <v>-119.66637799999999</v>
      </c>
      <c r="D470" s="54" t="s">
        <v>101</v>
      </c>
      <c r="E470" s="54" t="s">
        <v>88</v>
      </c>
      <c r="F470" s="54" t="s">
        <v>641</v>
      </c>
      <c r="G470" s="54" t="s">
        <v>28</v>
      </c>
      <c r="H470" s="54">
        <v>2</v>
      </c>
      <c r="I470" s="54">
        <v>8</v>
      </c>
      <c r="J470" s="57">
        <v>0.25</v>
      </c>
    </row>
    <row r="471" spans="1:10" x14ac:dyDescent="0.35">
      <c r="A471" s="54" t="s">
        <v>357</v>
      </c>
      <c r="B471" s="54">
        <v>35.318703999999997</v>
      </c>
      <c r="C471" s="54">
        <v>-119.66006299999999</v>
      </c>
      <c r="D471" s="54" t="s">
        <v>157</v>
      </c>
      <c r="E471" s="54" t="s">
        <v>88</v>
      </c>
      <c r="F471" s="54" t="s">
        <v>645</v>
      </c>
      <c r="G471" s="54" t="s">
        <v>28</v>
      </c>
      <c r="H471" s="54">
        <v>1</v>
      </c>
      <c r="I471" s="54">
        <v>8</v>
      </c>
      <c r="J471" s="57">
        <v>0.125</v>
      </c>
    </row>
    <row r="472" spans="1:10" x14ac:dyDescent="0.35">
      <c r="A472" s="54" t="s">
        <v>358</v>
      </c>
      <c r="B472" s="54">
        <v>35.306741000000002</v>
      </c>
      <c r="C472" s="54">
        <v>-119.70932999999999</v>
      </c>
      <c r="D472" s="54" t="s">
        <v>359</v>
      </c>
      <c r="E472" s="54" t="s">
        <v>88</v>
      </c>
      <c r="F472" s="54" t="s">
        <v>674</v>
      </c>
      <c r="G472" s="54" t="s">
        <v>28</v>
      </c>
      <c r="H472" s="54">
        <v>1</v>
      </c>
      <c r="I472" s="54">
        <v>4</v>
      </c>
      <c r="J472" s="57">
        <v>0.25</v>
      </c>
    </row>
    <row r="473" spans="1:10" x14ac:dyDescent="0.35">
      <c r="A473" s="54" t="s">
        <v>360</v>
      </c>
      <c r="B473" s="54">
        <v>35.300922999999997</v>
      </c>
      <c r="C473" s="54">
        <v>-119.69039600000001</v>
      </c>
      <c r="D473" s="54" t="s">
        <v>359</v>
      </c>
      <c r="E473" s="54" t="s">
        <v>88</v>
      </c>
      <c r="F473" s="54" t="s">
        <v>674</v>
      </c>
      <c r="G473" s="54" t="s">
        <v>28</v>
      </c>
      <c r="H473" s="54">
        <v>1</v>
      </c>
      <c r="I473" s="54">
        <v>4</v>
      </c>
      <c r="J473" s="57">
        <v>0.25</v>
      </c>
    </row>
    <row r="474" spans="1:10" x14ac:dyDescent="0.35">
      <c r="A474" s="54" t="s">
        <v>361</v>
      </c>
      <c r="B474" s="54">
        <v>34.444896999999997</v>
      </c>
      <c r="C474" s="54">
        <v>-118.587369</v>
      </c>
      <c r="D474" s="54" t="s">
        <v>24</v>
      </c>
      <c r="E474" s="54" t="s">
        <v>27</v>
      </c>
      <c r="F474" s="54" t="s">
        <v>677</v>
      </c>
      <c r="G474" s="54" t="s">
        <v>28</v>
      </c>
      <c r="H474" s="54">
        <v>4</v>
      </c>
      <c r="I474" s="54">
        <v>58</v>
      </c>
      <c r="J474" s="57">
        <v>6.8965517241379296E-2</v>
      </c>
    </row>
    <row r="475" spans="1:10" x14ac:dyDescent="0.35">
      <c r="A475" s="54" t="s">
        <v>362</v>
      </c>
      <c r="B475" s="54">
        <v>34.086652960000002</v>
      </c>
      <c r="C475" s="54">
        <v>-117.22056430000001</v>
      </c>
      <c r="D475" s="54" t="s">
        <v>363</v>
      </c>
      <c r="E475" s="54" t="s">
        <v>36</v>
      </c>
      <c r="F475" s="54" t="s">
        <v>364</v>
      </c>
      <c r="G475" s="54" t="s">
        <v>37</v>
      </c>
      <c r="H475" s="54">
        <v>4</v>
      </c>
      <c r="I475" s="54">
        <v>2</v>
      </c>
      <c r="J475" s="57">
        <v>2</v>
      </c>
    </row>
    <row r="476" spans="1:10" x14ac:dyDescent="0.35">
      <c r="A476" s="54" t="s">
        <v>365</v>
      </c>
      <c r="B476" s="54">
        <v>35.489907619999997</v>
      </c>
      <c r="C476" s="54">
        <v>-119.03087789999999</v>
      </c>
      <c r="D476" s="54" t="s">
        <v>92</v>
      </c>
      <c r="E476" s="54" t="s">
        <v>193</v>
      </c>
      <c r="F476" s="54" t="s">
        <v>638</v>
      </c>
      <c r="G476" s="54" t="s">
        <v>28</v>
      </c>
      <c r="H476" s="54">
        <v>1</v>
      </c>
      <c r="I476" s="54">
        <v>14</v>
      </c>
      <c r="J476" s="57">
        <v>7.1428571428571397E-2</v>
      </c>
    </row>
    <row r="477" spans="1:10" x14ac:dyDescent="0.35">
      <c r="A477" s="54" t="s">
        <v>366</v>
      </c>
      <c r="B477" s="54">
        <v>35.328020850000001</v>
      </c>
      <c r="C477" s="54">
        <v>-118.962442</v>
      </c>
      <c r="D477" s="54" t="s">
        <v>178</v>
      </c>
      <c r="E477" s="54" t="s">
        <v>44</v>
      </c>
      <c r="F477" s="54" t="s">
        <v>868</v>
      </c>
      <c r="G477" s="54" t="s">
        <v>46</v>
      </c>
      <c r="H477" s="54">
        <v>1</v>
      </c>
      <c r="I477" s="54">
        <v>6</v>
      </c>
      <c r="J477" s="57">
        <v>0.16666666666666699</v>
      </c>
    </row>
    <row r="478" spans="1:10" x14ac:dyDescent="0.35">
      <c r="A478" s="54" t="s">
        <v>367</v>
      </c>
      <c r="B478" s="54">
        <v>35.398413050000002</v>
      </c>
      <c r="C478" s="54">
        <v>-119.17647409999999</v>
      </c>
      <c r="D478" s="54" t="s">
        <v>178</v>
      </c>
      <c r="E478" s="54" t="s">
        <v>75</v>
      </c>
      <c r="F478" s="54" t="s">
        <v>675</v>
      </c>
      <c r="G478" s="54" t="s">
        <v>28</v>
      </c>
      <c r="H478" s="54">
        <v>3</v>
      </c>
      <c r="I478" s="54">
        <v>3</v>
      </c>
      <c r="J478" s="57">
        <v>1</v>
      </c>
    </row>
    <row r="479" spans="1:10" x14ac:dyDescent="0.35">
      <c r="A479" s="54" t="s">
        <v>368</v>
      </c>
      <c r="B479" s="54">
        <v>35.491918609999999</v>
      </c>
      <c r="C479" s="54">
        <v>-118.89708570000001</v>
      </c>
      <c r="D479" s="54" t="s">
        <v>175</v>
      </c>
      <c r="E479" s="54" t="s">
        <v>75</v>
      </c>
      <c r="F479" s="54" t="s">
        <v>649</v>
      </c>
      <c r="G479" s="54" t="s">
        <v>28</v>
      </c>
      <c r="H479" s="54">
        <v>1</v>
      </c>
      <c r="I479" s="54">
        <v>8</v>
      </c>
      <c r="J479" s="57">
        <v>0.125</v>
      </c>
    </row>
    <row r="480" spans="1:10" x14ac:dyDescent="0.35">
      <c r="A480" s="54" t="s">
        <v>369</v>
      </c>
      <c r="B480" s="54">
        <v>35.603146199999998</v>
      </c>
      <c r="C480" s="54">
        <v>-119.70530669999999</v>
      </c>
      <c r="D480" s="54" t="s">
        <v>197</v>
      </c>
      <c r="E480" s="54" t="s">
        <v>75</v>
      </c>
      <c r="F480" s="54" t="s">
        <v>646</v>
      </c>
      <c r="G480" s="54" t="s">
        <v>28</v>
      </c>
      <c r="H480" s="54">
        <v>2</v>
      </c>
      <c r="I480" s="54">
        <v>3</v>
      </c>
      <c r="J480" s="57">
        <v>0.66666666666666696</v>
      </c>
    </row>
    <row r="481" spans="1:10" x14ac:dyDescent="0.35">
      <c r="A481" s="54" t="s">
        <v>370</v>
      </c>
      <c r="B481" s="54">
        <v>38.208517000000001</v>
      </c>
      <c r="C481" s="54">
        <v>-121.97590599999999</v>
      </c>
      <c r="D481" s="54" t="s">
        <v>371</v>
      </c>
      <c r="E481" s="54" t="s">
        <v>36</v>
      </c>
      <c r="F481" s="54" t="s">
        <v>372</v>
      </c>
      <c r="G481" s="54" t="s">
        <v>37</v>
      </c>
      <c r="H481" s="54">
        <v>4</v>
      </c>
      <c r="I481" s="54">
        <v>6</v>
      </c>
      <c r="J481" s="57">
        <v>0.66666666666666696</v>
      </c>
    </row>
    <row r="482" spans="1:10" x14ac:dyDescent="0.35">
      <c r="A482" s="54" t="s">
        <v>373</v>
      </c>
      <c r="B482" s="54">
        <v>37.759135000000001</v>
      </c>
      <c r="C482" s="54">
        <v>-121.727994</v>
      </c>
      <c r="D482" s="54" t="s">
        <v>374</v>
      </c>
      <c r="E482" s="54" t="s">
        <v>36</v>
      </c>
      <c r="F482" s="54" t="s">
        <v>375</v>
      </c>
      <c r="G482" s="54" t="s">
        <v>37</v>
      </c>
      <c r="H482" s="54">
        <v>3</v>
      </c>
      <c r="I482" s="54">
        <v>9</v>
      </c>
      <c r="J482" s="57">
        <v>0.33333333333333298</v>
      </c>
    </row>
    <row r="483" spans="1:10" x14ac:dyDescent="0.35">
      <c r="A483" s="54" t="s">
        <v>376</v>
      </c>
      <c r="B483" s="54">
        <v>35.417700420000003</v>
      </c>
      <c r="C483" s="54">
        <v>-119.7006998</v>
      </c>
      <c r="D483" s="54" t="s">
        <v>377</v>
      </c>
      <c r="E483" s="54" t="s">
        <v>88</v>
      </c>
      <c r="F483" s="54" t="s">
        <v>676</v>
      </c>
      <c r="G483" s="54" t="s">
        <v>28</v>
      </c>
      <c r="H483" s="54">
        <v>2</v>
      </c>
      <c r="I483" s="54">
        <v>3</v>
      </c>
      <c r="J483" s="57">
        <v>0.66666666666666696</v>
      </c>
    </row>
    <row r="484" spans="1:10" x14ac:dyDescent="0.35">
      <c r="A484" s="54" t="s">
        <v>378</v>
      </c>
      <c r="B484" s="54">
        <v>35.34675738</v>
      </c>
      <c r="C484" s="54">
        <v>-119.65750370000001</v>
      </c>
      <c r="D484" s="54" t="s">
        <v>377</v>
      </c>
      <c r="E484" s="54" t="s">
        <v>88</v>
      </c>
      <c r="F484" s="54" t="s">
        <v>676</v>
      </c>
      <c r="G484" s="54" t="s">
        <v>28</v>
      </c>
      <c r="H484" s="54">
        <v>2</v>
      </c>
      <c r="I484" s="54">
        <v>3</v>
      </c>
      <c r="J484" s="57">
        <v>0.66666666666666696</v>
      </c>
    </row>
    <row r="485" spans="1:10" x14ac:dyDescent="0.35">
      <c r="A485" s="54" t="s">
        <v>379</v>
      </c>
      <c r="B485" s="54">
        <v>34.445861999999998</v>
      </c>
      <c r="C485" s="54">
        <v>-118.58675599999999</v>
      </c>
      <c r="D485" s="54" t="s">
        <v>24</v>
      </c>
      <c r="E485" s="54" t="s">
        <v>27</v>
      </c>
      <c r="F485" s="54" t="s">
        <v>677</v>
      </c>
      <c r="G485" s="54" t="s">
        <v>28</v>
      </c>
      <c r="H485" s="54">
        <v>2</v>
      </c>
      <c r="I485" s="54">
        <v>59</v>
      </c>
      <c r="J485" s="57">
        <v>3.3898305084745797E-2</v>
      </c>
    </row>
    <row r="486" spans="1:10" x14ac:dyDescent="0.35">
      <c r="A486" s="54" t="s">
        <v>920</v>
      </c>
      <c r="B486" s="54">
        <v>34.324215000000002</v>
      </c>
      <c r="C486" s="54">
        <v>-118.50976900000001</v>
      </c>
      <c r="D486" s="54" t="s">
        <v>106</v>
      </c>
      <c r="E486" s="54" t="s">
        <v>36</v>
      </c>
      <c r="F486" s="54" t="s">
        <v>107</v>
      </c>
      <c r="G486" s="54" t="s">
        <v>37</v>
      </c>
      <c r="H486" s="54">
        <v>2</v>
      </c>
      <c r="I486" s="54">
        <v>44</v>
      </c>
      <c r="J486" s="57">
        <v>4.5454545454545497E-2</v>
      </c>
    </row>
    <row r="487" spans="1:10" x14ac:dyDescent="0.35">
      <c r="A487" s="54" t="s">
        <v>859</v>
      </c>
      <c r="B487" s="54">
        <v>34.326715999999998</v>
      </c>
      <c r="C487" s="54">
        <v>-118.517695</v>
      </c>
      <c r="D487" s="54" t="s">
        <v>106</v>
      </c>
      <c r="E487" s="54" t="s">
        <v>36</v>
      </c>
      <c r="F487" s="54" t="s">
        <v>107</v>
      </c>
      <c r="G487" s="54" t="s">
        <v>37</v>
      </c>
      <c r="H487" s="54">
        <v>11</v>
      </c>
      <c r="I487" s="54">
        <v>56</v>
      </c>
      <c r="J487" s="57">
        <v>0.19642857142857101</v>
      </c>
    </row>
    <row r="488" spans="1:10" x14ac:dyDescent="0.35">
      <c r="A488" s="54" t="s">
        <v>910</v>
      </c>
      <c r="B488" s="54">
        <v>34.327610999999997</v>
      </c>
      <c r="C488" s="54">
        <v>-118.518525</v>
      </c>
      <c r="D488" s="54" t="s">
        <v>106</v>
      </c>
      <c r="E488" s="54" t="s">
        <v>36</v>
      </c>
      <c r="F488" s="54" t="s">
        <v>107</v>
      </c>
      <c r="G488" s="54" t="s">
        <v>37</v>
      </c>
      <c r="H488" s="54">
        <v>1</v>
      </c>
      <c r="I488" s="54">
        <v>57</v>
      </c>
      <c r="J488" s="57">
        <v>1.7543859649122799E-2</v>
      </c>
    </row>
    <row r="489" spans="1:10" x14ac:dyDescent="0.35">
      <c r="A489" s="54" t="s">
        <v>854</v>
      </c>
      <c r="B489" s="54">
        <v>34.326884999999997</v>
      </c>
      <c r="C489" s="54">
        <v>-118.518891</v>
      </c>
      <c r="D489" s="54" t="s">
        <v>106</v>
      </c>
      <c r="E489" s="54" t="s">
        <v>36</v>
      </c>
      <c r="F489" s="54" t="s">
        <v>107</v>
      </c>
      <c r="G489" s="54" t="s">
        <v>37</v>
      </c>
      <c r="H489" s="54">
        <v>2</v>
      </c>
      <c r="I489" s="54">
        <v>50</v>
      </c>
      <c r="J489" s="57">
        <v>0.04</v>
      </c>
    </row>
    <row r="490" spans="1:10" x14ac:dyDescent="0.35">
      <c r="A490" s="54" t="s">
        <v>860</v>
      </c>
      <c r="B490" s="54">
        <v>34.326895</v>
      </c>
      <c r="C490" s="54">
        <v>-118.520347</v>
      </c>
      <c r="D490" s="54" t="s">
        <v>106</v>
      </c>
      <c r="E490" s="54" t="s">
        <v>36</v>
      </c>
      <c r="F490" s="54" t="s">
        <v>107</v>
      </c>
      <c r="G490" s="54" t="s">
        <v>37</v>
      </c>
      <c r="H490" s="54">
        <v>1</v>
      </c>
      <c r="I490" s="54">
        <v>48</v>
      </c>
      <c r="J490" s="57">
        <v>2.0833333333333301E-2</v>
      </c>
    </row>
    <row r="491" spans="1:10" x14ac:dyDescent="0.35">
      <c r="A491" s="54" t="s">
        <v>850</v>
      </c>
      <c r="B491" s="54">
        <v>34.328167999999998</v>
      </c>
      <c r="C491" s="54">
        <v>-118.52011400000001</v>
      </c>
      <c r="D491" s="54" t="s">
        <v>106</v>
      </c>
      <c r="E491" s="54" t="s">
        <v>36</v>
      </c>
      <c r="F491" s="54" t="s">
        <v>107</v>
      </c>
      <c r="G491" s="54" t="s">
        <v>37</v>
      </c>
      <c r="H491" s="54">
        <v>14</v>
      </c>
      <c r="I491" s="54">
        <v>57</v>
      </c>
      <c r="J491" s="57">
        <v>0.24561403508771901</v>
      </c>
    </row>
    <row r="492" spans="1:10" x14ac:dyDescent="0.35">
      <c r="A492" s="54" t="s">
        <v>852</v>
      </c>
      <c r="B492" s="54">
        <v>34.328155000000002</v>
      </c>
      <c r="C492" s="54">
        <v>-118.51593800000001</v>
      </c>
      <c r="D492" s="54" t="s">
        <v>106</v>
      </c>
      <c r="E492" s="54" t="s">
        <v>36</v>
      </c>
      <c r="F492" s="54" t="s">
        <v>107</v>
      </c>
      <c r="G492" s="54" t="s">
        <v>37</v>
      </c>
      <c r="H492" s="54">
        <v>11</v>
      </c>
      <c r="I492" s="54">
        <v>49</v>
      </c>
      <c r="J492" s="57">
        <v>0.22448979591836701</v>
      </c>
    </row>
    <row r="493" spans="1:10" x14ac:dyDescent="0.35">
      <c r="A493" s="54" t="s">
        <v>851</v>
      </c>
      <c r="B493" s="54">
        <v>34.334847000000003</v>
      </c>
      <c r="C493" s="54">
        <v>-118.51935899999999</v>
      </c>
      <c r="D493" s="54" t="s">
        <v>106</v>
      </c>
      <c r="E493" s="54" t="s">
        <v>36</v>
      </c>
      <c r="F493" s="54" t="s">
        <v>107</v>
      </c>
      <c r="G493" s="54" t="s">
        <v>37</v>
      </c>
      <c r="H493" s="54">
        <v>12</v>
      </c>
      <c r="I493" s="54">
        <v>40</v>
      </c>
      <c r="J493" s="57">
        <v>0.3</v>
      </c>
    </row>
    <row r="494" spans="1:10" x14ac:dyDescent="0.35">
      <c r="A494" s="54" t="s">
        <v>858</v>
      </c>
      <c r="B494" s="54">
        <v>34.328809999999997</v>
      </c>
      <c r="C494" s="54">
        <v>-118.519414</v>
      </c>
      <c r="D494" s="54" t="s">
        <v>106</v>
      </c>
      <c r="E494" s="54" t="s">
        <v>36</v>
      </c>
      <c r="F494" s="54" t="s">
        <v>107</v>
      </c>
      <c r="G494" s="54" t="s">
        <v>37</v>
      </c>
      <c r="H494" s="54">
        <v>2</v>
      </c>
      <c r="I494" s="54">
        <v>54</v>
      </c>
      <c r="J494" s="57">
        <v>3.7037037037037E-2</v>
      </c>
    </row>
    <row r="495" spans="1:10" x14ac:dyDescent="0.35">
      <c r="A495" s="54" t="s">
        <v>855</v>
      </c>
      <c r="B495" s="54">
        <v>34.330173000000002</v>
      </c>
      <c r="C495" s="54">
        <v>-118.51746900000001</v>
      </c>
      <c r="D495" s="54" t="s">
        <v>106</v>
      </c>
      <c r="E495" s="54" t="s">
        <v>36</v>
      </c>
      <c r="F495" s="54" t="s">
        <v>107</v>
      </c>
      <c r="G495" s="54" t="s">
        <v>37</v>
      </c>
      <c r="H495" s="54">
        <v>13</v>
      </c>
      <c r="I495" s="54">
        <v>50</v>
      </c>
      <c r="J495" s="57">
        <v>0.26</v>
      </c>
    </row>
    <row r="496" spans="1:10" x14ac:dyDescent="0.35">
      <c r="A496" s="54" t="s">
        <v>380</v>
      </c>
      <c r="B496" s="54">
        <v>34.312658999999996</v>
      </c>
      <c r="C496" s="54">
        <v>-118.550724</v>
      </c>
      <c r="D496" s="54" t="s">
        <v>203</v>
      </c>
      <c r="E496" s="54" t="s">
        <v>93</v>
      </c>
      <c r="F496" s="54" t="s">
        <v>1020</v>
      </c>
      <c r="G496" s="54" t="s">
        <v>28</v>
      </c>
      <c r="H496" s="54">
        <v>1</v>
      </c>
      <c r="I496" s="54">
        <v>62</v>
      </c>
      <c r="J496" s="57">
        <v>1.6129032258064498E-2</v>
      </c>
    </row>
    <row r="497" spans="1:10" x14ac:dyDescent="0.35">
      <c r="A497" s="54" t="s">
        <v>381</v>
      </c>
      <c r="B497" s="54">
        <v>34.321348999999998</v>
      </c>
      <c r="C497" s="54">
        <v>-118.582249</v>
      </c>
      <c r="D497" s="54" t="s">
        <v>203</v>
      </c>
      <c r="E497" s="54" t="s">
        <v>96</v>
      </c>
      <c r="F497" s="54" t="s">
        <v>1020</v>
      </c>
      <c r="G497" s="54" t="s">
        <v>28</v>
      </c>
      <c r="H497" s="54">
        <v>3</v>
      </c>
      <c r="I497" s="54">
        <v>45</v>
      </c>
      <c r="J497" s="57">
        <v>6.6666666666666693E-2</v>
      </c>
    </row>
    <row r="498" spans="1:10" x14ac:dyDescent="0.35">
      <c r="A498" s="54" t="s">
        <v>382</v>
      </c>
      <c r="B498" s="54">
        <v>35.368949999999998</v>
      </c>
      <c r="C498" s="54">
        <v>-119.181273</v>
      </c>
      <c r="D498" s="54" t="s">
        <v>178</v>
      </c>
      <c r="E498" s="54" t="s">
        <v>42</v>
      </c>
      <c r="F498" s="54" t="s">
        <v>662</v>
      </c>
      <c r="G498" s="54" t="s">
        <v>28</v>
      </c>
      <c r="H498" s="54">
        <v>1</v>
      </c>
      <c r="I498" s="54">
        <v>2</v>
      </c>
      <c r="J498" s="57">
        <v>0.5</v>
      </c>
    </row>
    <row r="499" spans="1:10" x14ac:dyDescent="0.35">
      <c r="A499" s="54" t="s">
        <v>383</v>
      </c>
      <c r="B499" s="54">
        <v>35.494611999999996</v>
      </c>
      <c r="C499" s="54">
        <v>-118.896687</v>
      </c>
      <c r="D499" s="54" t="s">
        <v>178</v>
      </c>
      <c r="E499" s="54" t="s">
        <v>193</v>
      </c>
      <c r="F499" s="54" t="s">
        <v>649</v>
      </c>
      <c r="G499" s="54" t="s">
        <v>28</v>
      </c>
      <c r="H499" s="54">
        <v>1</v>
      </c>
      <c r="I499" s="54">
        <v>8</v>
      </c>
      <c r="J499" s="57">
        <v>0.125</v>
      </c>
    </row>
    <row r="500" spans="1:10" x14ac:dyDescent="0.35">
      <c r="A500" s="54" t="s">
        <v>384</v>
      </c>
      <c r="B500" s="54">
        <v>35.417034999999998</v>
      </c>
      <c r="C500" s="54">
        <v>-119.23155800000001</v>
      </c>
      <c r="D500" s="54" t="s">
        <v>178</v>
      </c>
      <c r="E500" s="54" t="s">
        <v>88</v>
      </c>
      <c r="F500" s="54" t="s">
        <v>678</v>
      </c>
      <c r="G500" s="54" t="s">
        <v>28</v>
      </c>
      <c r="H500" s="54">
        <v>1</v>
      </c>
      <c r="I500" s="54">
        <v>1</v>
      </c>
      <c r="J500" s="57">
        <v>1</v>
      </c>
    </row>
    <row r="501" spans="1:10" x14ac:dyDescent="0.35">
      <c r="A501" s="54" t="s">
        <v>385</v>
      </c>
      <c r="B501" s="54">
        <v>39.560572999999998</v>
      </c>
      <c r="C501" s="54">
        <v>-122.037238</v>
      </c>
      <c r="D501" s="54" t="s">
        <v>386</v>
      </c>
      <c r="E501" s="54" t="s">
        <v>88</v>
      </c>
      <c r="F501" s="54" t="s">
        <v>679</v>
      </c>
      <c r="G501" s="54" t="s">
        <v>28</v>
      </c>
      <c r="H501" s="54">
        <v>1</v>
      </c>
      <c r="I501" s="54">
        <v>1</v>
      </c>
      <c r="J501" s="57">
        <v>1</v>
      </c>
    </row>
    <row r="502" spans="1:10" x14ac:dyDescent="0.35">
      <c r="A502" s="54" t="s">
        <v>387</v>
      </c>
      <c r="B502" s="54">
        <v>35.411136999999997</v>
      </c>
      <c r="C502" s="54">
        <v>-119.696735</v>
      </c>
      <c r="D502" s="54" t="s">
        <v>248</v>
      </c>
      <c r="E502" s="54" t="s">
        <v>193</v>
      </c>
      <c r="F502" s="54" t="s">
        <v>665</v>
      </c>
      <c r="G502" s="54" t="s">
        <v>28</v>
      </c>
      <c r="H502" s="54">
        <v>1</v>
      </c>
      <c r="I502" s="54">
        <v>3</v>
      </c>
      <c r="J502" s="57">
        <v>0.33333333333333298</v>
      </c>
    </row>
    <row r="503" spans="1:10" x14ac:dyDescent="0.35">
      <c r="A503" s="54" t="s">
        <v>388</v>
      </c>
      <c r="B503" s="54">
        <v>35.413750999999998</v>
      </c>
      <c r="C503" s="54">
        <v>-119.699388</v>
      </c>
      <c r="D503" s="54" t="s">
        <v>248</v>
      </c>
      <c r="E503" s="54" t="s">
        <v>193</v>
      </c>
      <c r="F503" s="54" t="s">
        <v>665</v>
      </c>
      <c r="G503" s="54" t="s">
        <v>28</v>
      </c>
      <c r="H503" s="54">
        <v>1</v>
      </c>
      <c r="I503" s="54">
        <v>3</v>
      </c>
      <c r="J503" s="57">
        <v>0.33333333333333298</v>
      </c>
    </row>
    <row r="504" spans="1:10" x14ac:dyDescent="0.35">
      <c r="A504" s="54" t="s">
        <v>389</v>
      </c>
      <c r="B504" s="54">
        <v>35.416907999999999</v>
      </c>
      <c r="C504" s="54">
        <v>-119.702316</v>
      </c>
      <c r="D504" s="54" t="s">
        <v>248</v>
      </c>
      <c r="E504" s="54" t="s">
        <v>75</v>
      </c>
      <c r="F504" s="54" t="s">
        <v>665</v>
      </c>
      <c r="G504" s="54" t="s">
        <v>28</v>
      </c>
      <c r="H504" s="54">
        <v>1</v>
      </c>
      <c r="I504" s="54">
        <v>3</v>
      </c>
      <c r="J504" s="57">
        <v>0.33333333333333298</v>
      </c>
    </row>
    <row r="505" spans="1:10" x14ac:dyDescent="0.35">
      <c r="A505" s="54" t="s">
        <v>390</v>
      </c>
      <c r="B505" s="54">
        <v>34.394571999999997</v>
      </c>
      <c r="C505" s="54">
        <v>-118.819892</v>
      </c>
      <c r="D505" s="54" t="s">
        <v>391</v>
      </c>
      <c r="E505" s="54" t="s">
        <v>392</v>
      </c>
      <c r="F505" s="54" t="s">
        <v>680</v>
      </c>
      <c r="G505" s="54" t="s">
        <v>46</v>
      </c>
      <c r="H505" s="54">
        <v>1</v>
      </c>
      <c r="I505" s="54">
        <v>1</v>
      </c>
      <c r="J505" s="57">
        <v>1</v>
      </c>
    </row>
    <row r="506" spans="1:10" x14ac:dyDescent="0.35">
      <c r="A506" s="54" t="s">
        <v>393</v>
      </c>
      <c r="B506" s="54">
        <v>35.317250999999999</v>
      </c>
      <c r="C506" s="54">
        <v>-119.254953</v>
      </c>
      <c r="D506" s="54" t="s">
        <v>394</v>
      </c>
      <c r="E506" s="54" t="s">
        <v>75</v>
      </c>
      <c r="F506" s="54" t="s">
        <v>681</v>
      </c>
      <c r="G506" s="54" t="s">
        <v>28</v>
      </c>
      <c r="H506" s="54">
        <v>1</v>
      </c>
      <c r="I506" s="54">
        <v>1</v>
      </c>
      <c r="J506" s="57">
        <v>1</v>
      </c>
    </row>
    <row r="507" spans="1:10" x14ac:dyDescent="0.35">
      <c r="A507" s="54" t="s">
        <v>395</v>
      </c>
      <c r="B507" s="54">
        <v>33.863202999999999</v>
      </c>
      <c r="C507" s="54">
        <v>-118.24444699999999</v>
      </c>
      <c r="D507" s="54" t="s">
        <v>194</v>
      </c>
      <c r="E507" s="54" t="s">
        <v>88</v>
      </c>
      <c r="F507" s="54" t="s">
        <v>682</v>
      </c>
      <c r="G507" s="54" t="s">
        <v>28</v>
      </c>
      <c r="H507" s="54">
        <v>4</v>
      </c>
      <c r="I507" s="54">
        <v>10</v>
      </c>
      <c r="J507" s="57">
        <v>0.4</v>
      </c>
    </row>
    <row r="508" spans="1:10" x14ac:dyDescent="0.35">
      <c r="A508" s="54" t="s">
        <v>396</v>
      </c>
      <c r="B508" s="54">
        <v>33.842039</v>
      </c>
      <c r="C508" s="54">
        <v>-118.237465</v>
      </c>
      <c r="D508" s="54" t="s">
        <v>194</v>
      </c>
      <c r="E508" s="54" t="s">
        <v>32</v>
      </c>
      <c r="F508" s="54" t="s">
        <v>662</v>
      </c>
      <c r="G508" s="54" t="s">
        <v>33</v>
      </c>
      <c r="H508" s="54">
        <v>1</v>
      </c>
      <c r="I508" s="54">
        <v>12</v>
      </c>
      <c r="J508" s="57">
        <v>8.3333333333333301E-2</v>
      </c>
    </row>
    <row r="509" spans="1:10" x14ac:dyDescent="0.35">
      <c r="A509" s="54" t="s">
        <v>397</v>
      </c>
      <c r="B509" s="54">
        <v>33.813761999999997</v>
      </c>
      <c r="C509" s="54">
        <v>-118.23602</v>
      </c>
      <c r="D509" s="54" t="s">
        <v>194</v>
      </c>
      <c r="E509" s="54" t="s">
        <v>32</v>
      </c>
      <c r="F509" s="54" t="s">
        <v>195</v>
      </c>
      <c r="G509" s="54" t="s">
        <v>33</v>
      </c>
      <c r="H509" s="54">
        <v>3</v>
      </c>
      <c r="I509" s="54">
        <v>15</v>
      </c>
      <c r="J509" s="57">
        <v>0.2</v>
      </c>
    </row>
    <row r="510" spans="1:10" x14ac:dyDescent="0.35">
      <c r="A510" s="54" t="s">
        <v>398</v>
      </c>
      <c r="B510" s="54">
        <v>33.814594</v>
      </c>
      <c r="C510" s="54">
        <v>-118.237274</v>
      </c>
      <c r="D510" s="54" t="s">
        <v>194</v>
      </c>
      <c r="E510" s="54" t="s">
        <v>32</v>
      </c>
      <c r="F510" s="54" t="s">
        <v>195</v>
      </c>
      <c r="G510" s="54" t="s">
        <v>33</v>
      </c>
      <c r="H510" s="54">
        <v>2</v>
      </c>
      <c r="I510" s="54">
        <v>13</v>
      </c>
      <c r="J510" s="57">
        <v>0.15384615384615399</v>
      </c>
    </row>
    <row r="511" spans="1:10" x14ac:dyDescent="0.35">
      <c r="A511" s="54" t="s">
        <v>399</v>
      </c>
      <c r="B511" s="54">
        <v>33.817154000000002</v>
      </c>
      <c r="C511" s="54">
        <v>-118.23545799999999</v>
      </c>
      <c r="D511" s="54" t="s">
        <v>194</v>
      </c>
      <c r="E511" s="54" t="s">
        <v>32</v>
      </c>
      <c r="F511" s="54" t="s">
        <v>195</v>
      </c>
      <c r="G511" s="54" t="s">
        <v>33</v>
      </c>
      <c r="H511" s="54">
        <v>3</v>
      </c>
      <c r="I511" s="54">
        <v>11</v>
      </c>
      <c r="J511" s="57">
        <v>0.27272727272727298</v>
      </c>
    </row>
    <row r="512" spans="1:10" x14ac:dyDescent="0.35">
      <c r="A512" s="54" t="s">
        <v>400</v>
      </c>
      <c r="B512" s="54">
        <v>33.740281000000003</v>
      </c>
      <c r="C512" s="54">
        <v>-118.13905099999999</v>
      </c>
      <c r="D512" s="54" t="s">
        <v>401</v>
      </c>
      <c r="E512" s="54" t="s">
        <v>88</v>
      </c>
      <c r="F512" s="54" t="s">
        <v>672</v>
      </c>
      <c r="G512" s="54" t="s">
        <v>28</v>
      </c>
      <c r="H512" s="54">
        <v>1</v>
      </c>
      <c r="I512" s="54">
        <v>4</v>
      </c>
      <c r="J512" s="57">
        <v>0.25</v>
      </c>
    </row>
    <row r="513" spans="1:10" x14ac:dyDescent="0.35">
      <c r="A513" s="54" t="s">
        <v>402</v>
      </c>
      <c r="B513" s="54">
        <v>36.163761000000001</v>
      </c>
      <c r="C513" s="54">
        <v>-120.39502400000001</v>
      </c>
      <c r="D513" s="54" t="s">
        <v>89</v>
      </c>
      <c r="E513" s="54" t="s">
        <v>193</v>
      </c>
      <c r="F513" s="54" t="s">
        <v>637</v>
      </c>
      <c r="G513" s="54" t="s">
        <v>28</v>
      </c>
      <c r="H513" s="54">
        <v>2</v>
      </c>
      <c r="I513" s="54">
        <v>4</v>
      </c>
      <c r="J513" s="57">
        <v>0.5</v>
      </c>
    </row>
    <row r="514" spans="1:10" x14ac:dyDescent="0.35">
      <c r="A514" s="54" t="s">
        <v>403</v>
      </c>
      <c r="B514" s="54">
        <v>36.241452000000002</v>
      </c>
      <c r="C514" s="54">
        <v>-120.371673</v>
      </c>
      <c r="D514" s="54" t="s">
        <v>89</v>
      </c>
      <c r="E514" s="54" t="s">
        <v>88</v>
      </c>
      <c r="F514" s="54" t="s">
        <v>637</v>
      </c>
      <c r="G514" s="54" t="s">
        <v>28</v>
      </c>
      <c r="H514" s="54">
        <v>1</v>
      </c>
      <c r="I514" s="54">
        <v>4</v>
      </c>
      <c r="J514" s="57">
        <v>0.25</v>
      </c>
    </row>
    <row r="515" spans="1:10" x14ac:dyDescent="0.35">
      <c r="A515" s="54" t="s">
        <v>404</v>
      </c>
      <c r="B515" s="54">
        <v>36.073891000000003</v>
      </c>
      <c r="C515" s="54">
        <v>-120.14846900000001</v>
      </c>
      <c r="D515" s="54" t="s">
        <v>89</v>
      </c>
      <c r="E515" s="54" t="s">
        <v>88</v>
      </c>
      <c r="F515" s="54" t="s">
        <v>637</v>
      </c>
      <c r="G515" s="54" t="s">
        <v>28</v>
      </c>
      <c r="H515" s="54">
        <v>1</v>
      </c>
      <c r="I515" s="54">
        <v>3</v>
      </c>
      <c r="J515" s="57">
        <v>0.33333333333333298</v>
      </c>
    </row>
    <row r="516" spans="1:10" x14ac:dyDescent="0.35">
      <c r="A516" s="54" t="s">
        <v>405</v>
      </c>
      <c r="B516" s="54">
        <v>36.144061999999998</v>
      </c>
      <c r="C516" s="54">
        <v>-120.33735299999999</v>
      </c>
      <c r="D516" s="54" t="s">
        <v>89</v>
      </c>
      <c r="E516" s="54" t="s">
        <v>259</v>
      </c>
      <c r="F516" s="54" t="s">
        <v>637</v>
      </c>
      <c r="G516" s="54" t="s">
        <v>226</v>
      </c>
      <c r="H516" s="54">
        <v>1</v>
      </c>
      <c r="I516" s="54">
        <v>2</v>
      </c>
      <c r="J516" s="57">
        <v>0.5</v>
      </c>
    </row>
    <row r="517" spans="1:10" x14ac:dyDescent="0.35">
      <c r="A517" s="54" t="s">
        <v>406</v>
      </c>
      <c r="B517" s="54">
        <v>37.45111</v>
      </c>
      <c r="C517" s="54">
        <v>-120.77275400000001</v>
      </c>
      <c r="D517" s="54" t="s">
        <v>407</v>
      </c>
      <c r="E517" s="54" t="s">
        <v>44</v>
      </c>
      <c r="F517" s="54" t="s">
        <v>879</v>
      </c>
      <c r="G517" s="54" t="s">
        <v>46</v>
      </c>
      <c r="H517" s="54">
        <v>1</v>
      </c>
      <c r="I517" s="54">
        <v>1</v>
      </c>
      <c r="J517" s="57">
        <v>1</v>
      </c>
    </row>
    <row r="518" spans="1:10" x14ac:dyDescent="0.35">
      <c r="A518" s="54" t="s">
        <v>408</v>
      </c>
      <c r="B518" s="54">
        <v>37.474029999999999</v>
      </c>
      <c r="C518" s="54">
        <v>-120.77167300000001</v>
      </c>
      <c r="D518" s="54" t="s">
        <v>407</v>
      </c>
      <c r="E518" s="54" t="s">
        <v>44</v>
      </c>
      <c r="F518" s="54" t="s">
        <v>880</v>
      </c>
      <c r="G518" s="54" t="s">
        <v>46</v>
      </c>
      <c r="H518" s="54">
        <v>1</v>
      </c>
      <c r="I518" s="54">
        <v>2</v>
      </c>
      <c r="J518" s="57">
        <v>0.5</v>
      </c>
    </row>
    <row r="519" spans="1:10" x14ac:dyDescent="0.35">
      <c r="A519" s="54" t="s">
        <v>409</v>
      </c>
      <c r="B519" s="54">
        <v>35.364508999999998</v>
      </c>
      <c r="C519" s="54">
        <v>-119.670689</v>
      </c>
      <c r="D519" s="54" t="s">
        <v>101</v>
      </c>
      <c r="E519" s="54" t="s">
        <v>193</v>
      </c>
      <c r="F519" s="54" t="s">
        <v>641</v>
      </c>
      <c r="G519" s="54" t="s">
        <v>28</v>
      </c>
      <c r="H519" s="54">
        <v>1</v>
      </c>
      <c r="I519" s="54">
        <v>3</v>
      </c>
      <c r="J519" s="57">
        <v>0.33333333333333298</v>
      </c>
    </row>
    <row r="520" spans="1:10" x14ac:dyDescent="0.35">
      <c r="A520" s="54" t="s">
        <v>410</v>
      </c>
      <c r="B520" s="54">
        <v>35.367964000000001</v>
      </c>
      <c r="C520" s="54">
        <v>-119.684825</v>
      </c>
      <c r="D520" s="54" t="s">
        <v>101</v>
      </c>
      <c r="E520" s="54" t="s">
        <v>193</v>
      </c>
      <c r="F520" s="54" t="s">
        <v>641</v>
      </c>
      <c r="G520" s="54" t="s">
        <v>28</v>
      </c>
      <c r="H520" s="54">
        <v>2</v>
      </c>
      <c r="I520" s="54">
        <v>6</v>
      </c>
      <c r="J520" s="57">
        <v>0.33333333333333298</v>
      </c>
    </row>
    <row r="521" spans="1:10" x14ac:dyDescent="0.35">
      <c r="A521" s="54" t="s">
        <v>411</v>
      </c>
      <c r="B521" s="54">
        <v>35.353535000000001</v>
      </c>
      <c r="C521" s="54">
        <v>-119.654853</v>
      </c>
      <c r="D521" s="54" t="s">
        <v>101</v>
      </c>
      <c r="E521" s="54" t="s">
        <v>193</v>
      </c>
      <c r="F521" s="54" t="s">
        <v>641</v>
      </c>
      <c r="G521" s="54" t="s">
        <v>28</v>
      </c>
      <c r="H521" s="54">
        <v>1</v>
      </c>
      <c r="I521" s="54">
        <v>6</v>
      </c>
      <c r="J521" s="57">
        <v>0.16666666666666699</v>
      </c>
    </row>
    <row r="522" spans="1:10" x14ac:dyDescent="0.35">
      <c r="A522" s="54" t="s">
        <v>412</v>
      </c>
      <c r="B522" s="54">
        <v>35.347802000000001</v>
      </c>
      <c r="C522" s="54">
        <v>-119.656423</v>
      </c>
      <c r="D522" s="54" t="s">
        <v>101</v>
      </c>
      <c r="E522" s="54" t="s">
        <v>88</v>
      </c>
      <c r="F522" s="54" t="s">
        <v>641</v>
      </c>
      <c r="G522" s="54" t="s">
        <v>28</v>
      </c>
      <c r="H522" s="54">
        <v>2</v>
      </c>
      <c r="I522" s="54">
        <v>3</v>
      </c>
      <c r="J522" s="57">
        <v>0.66666666666666696</v>
      </c>
    </row>
    <row r="523" spans="1:10" x14ac:dyDescent="0.35">
      <c r="A523" s="54" t="s">
        <v>413</v>
      </c>
      <c r="B523" s="54">
        <v>33.905751000000002</v>
      </c>
      <c r="C523" s="54">
        <v>-118.406747</v>
      </c>
      <c r="D523" s="54" t="s">
        <v>31</v>
      </c>
      <c r="E523" s="54" t="s">
        <v>32</v>
      </c>
      <c r="F523" s="54" t="s">
        <v>634</v>
      </c>
      <c r="G523" s="54" t="s">
        <v>33</v>
      </c>
      <c r="H523" s="54">
        <v>1</v>
      </c>
      <c r="I523" s="54">
        <v>11</v>
      </c>
      <c r="J523" s="57">
        <v>9.0909090909090898E-2</v>
      </c>
    </row>
    <row r="524" spans="1:10" x14ac:dyDescent="0.35">
      <c r="A524" s="54" t="s">
        <v>414</v>
      </c>
      <c r="B524" s="54">
        <v>33.913330999999999</v>
      </c>
      <c r="C524" s="54">
        <v>-118.41104799999999</v>
      </c>
      <c r="D524" s="54" t="s">
        <v>31</v>
      </c>
      <c r="E524" s="54" t="s">
        <v>160</v>
      </c>
      <c r="F524" s="54" t="s">
        <v>634</v>
      </c>
      <c r="G524" s="54" t="s">
        <v>28</v>
      </c>
      <c r="H524" s="54">
        <v>1</v>
      </c>
      <c r="I524" s="54">
        <v>9</v>
      </c>
      <c r="J524" s="57">
        <v>0.11111111111111099</v>
      </c>
    </row>
    <row r="525" spans="1:10" x14ac:dyDescent="0.35">
      <c r="A525" s="54" t="s">
        <v>415</v>
      </c>
      <c r="B525" s="54">
        <v>33.911693999999997</v>
      </c>
      <c r="C525" s="54">
        <v>-118.411091</v>
      </c>
      <c r="D525" s="54" t="s">
        <v>31</v>
      </c>
      <c r="E525" s="54" t="s">
        <v>32</v>
      </c>
      <c r="F525" s="54" t="s">
        <v>634</v>
      </c>
      <c r="G525" s="54" t="s">
        <v>33</v>
      </c>
      <c r="H525" s="54">
        <v>1</v>
      </c>
      <c r="I525" s="54">
        <v>11</v>
      </c>
      <c r="J525" s="57">
        <v>9.0909090909090898E-2</v>
      </c>
    </row>
    <row r="526" spans="1:10" x14ac:dyDescent="0.35">
      <c r="A526" s="54" t="s">
        <v>416</v>
      </c>
      <c r="B526" s="54">
        <v>33.908137000000004</v>
      </c>
      <c r="C526" s="54">
        <v>-118.410563</v>
      </c>
      <c r="D526" s="54" t="s">
        <v>31</v>
      </c>
      <c r="E526" s="54" t="s">
        <v>32</v>
      </c>
      <c r="F526" s="54" t="s">
        <v>634</v>
      </c>
      <c r="G526" s="54" t="s">
        <v>33</v>
      </c>
      <c r="H526" s="54">
        <v>1</v>
      </c>
      <c r="I526" s="54">
        <v>12</v>
      </c>
      <c r="J526" s="57">
        <v>8.3333333333333301E-2</v>
      </c>
    </row>
    <row r="527" spans="1:10" x14ac:dyDescent="0.35">
      <c r="A527" s="54" t="s">
        <v>417</v>
      </c>
      <c r="B527" s="54">
        <v>33.912399000000001</v>
      </c>
      <c r="C527" s="54">
        <v>-118.411168</v>
      </c>
      <c r="D527" s="54" t="s">
        <v>31</v>
      </c>
      <c r="E527" s="54" t="s">
        <v>32</v>
      </c>
      <c r="F527" s="54" t="s">
        <v>634</v>
      </c>
      <c r="G527" s="54" t="s">
        <v>33</v>
      </c>
      <c r="H527" s="54">
        <v>1</v>
      </c>
      <c r="I527" s="54">
        <v>10</v>
      </c>
      <c r="J527" s="57">
        <v>0.1</v>
      </c>
    </row>
    <row r="528" spans="1:10" x14ac:dyDescent="0.35">
      <c r="A528" s="54" t="s">
        <v>418</v>
      </c>
      <c r="B528" s="54">
        <v>33.913204999999998</v>
      </c>
      <c r="C528" s="54">
        <v>-118.411748</v>
      </c>
      <c r="D528" s="54" t="s">
        <v>31</v>
      </c>
      <c r="E528" s="54" t="s">
        <v>32</v>
      </c>
      <c r="F528" s="54" t="s">
        <v>634</v>
      </c>
      <c r="G528" s="54" t="s">
        <v>33</v>
      </c>
      <c r="H528" s="54">
        <v>1</v>
      </c>
      <c r="I528" s="54">
        <v>10</v>
      </c>
      <c r="J528" s="57">
        <v>0.1</v>
      </c>
    </row>
    <row r="529" spans="1:10" x14ac:dyDescent="0.35">
      <c r="A529" s="54" t="s">
        <v>419</v>
      </c>
      <c r="B529" s="54">
        <v>33.914186999999998</v>
      </c>
      <c r="C529" s="54">
        <v>-118.412076</v>
      </c>
      <c r="D529" s="54" t="s">
        <v>31</v>
      </c>
      <c r="E529" s="54" t="s">
        <v>32</v>
      </c>
      <c r="F529" s="54" t="s">
        <v>634</v>
      </c>
      <c r="G529" s="54" t="s">
        <v>33</v>
      </c>
      <c r="H529" s="54">
        <v>1</v>
      </c>
      <c r="I529" s="54">
        <v>10</v>
      </c>
      <c r="J529" s="57">
        <v>0.1</v>
      </c>
    </row>
    <row r="530" spans="1:10" x14ac:dyDescent="0.35">
      <c r="A530" s="54" t="s">
        <v>420</v>
      </c>
      <c r="B530" s="54">
        <v>33.914430000000003</v>
      </c>
      <c r="C530" s="54">
        <v>-118.41279400000001</v>
      </c>
      <c r="D530" s="54" t="s">
        <v>31</v>
      </c>
      <c r="E530" s="54" t="s">
        <v>32</v>
      </c>
      <c r="F530" s="54" t="s">
        <v>634</v>
      </c>
      <c r="G530" s="54" t="s">
        <v>33</v>
      </c>
      <c r="H530" s="54">
        <v>1</v>
      </c>
      <c r="I530" s="54">
        <v>11</v>
      </c>
      <c r="J530" s="57">
        <v>9.0909090909090898E-2</v>
      </c>
    </row>
    <row r="531" spans="1:10" x14ac:dyDescent="0.35">
      <c r="A531" s="54" t="s">
        <v>421</v>
      </c>
      <c r="B531" s="54">
        <v>33.912059999999997</v>
      </c>
      <c r="C531" s="54">
        <v>-118.41091400000001</v>
      </c>
      <c r="D531" s="54" t="s">
        <v>31</v>
      </c>
      <c r="E531" s="54" t="s">
        <v>32</v>
      </c>
      <c r="F531" s="54" t="s">
        <v>634</v>
      </c>
      <c r="G531" s="54" t="s">
        <v>33</v>
      </c>
      <c r="H531" s="54">
        <v>1</v>
      </c>
      <c r="I531" s="54">
        <v>9</v>
      </c>
      <c r="J531" s="57">
        <v>0.11111111111111099</v>
      </c>
    </row>
    <row r="532" spans="1:10" x14ac:dyDescent="0.35">
      <c r="A532" s="54" t="s">
        <v>953</v>
      </c>
      <c r="B532" s="54">
        <v>33.927895999999997</v>
      </c>
      <c r="C532" s="54">
        <v>-118.429197</v>
      </c>
      <c r="D532" s="54" t="s">
        <v>31</v>
      </c>
      <c r="E532" s="54" t="s">
        <v>259</v>
      </c>
      <c r="F532" s="54" t="s">
        <v>655</v>
      </c>
      <c r="G532" s="54" t="s">
        <v>226</v>
      </c>
      <c r="H532" s="54">
        <v>3</v>
      </c>
      <c r="I532" s="54">
        <v>11</v>
      </c>
      <c r="J532" s="57">
        <v>0.27272727272727298</v>
      </c>
    </row>
    <row r="533" spans="1:10" x14ac:dyDescent="0.35">
      <c r="A533" s="54" t="s">
        <v>422</v>
      </c>
      <c r="B533" s="54">
        <v>35.290028</v>
      </c>
      <c r="C533" s="54">
        <v>-118.93696199999999</v>
      </c>
      <c r="D533" s="54" t="s">
        <v>239</v>
      </c>
      <c r="E533" s="54" t="s">
        <v>44</v>
      </c>
      <c r="F533" s="54" t="s">
        <v>664</v>
      </c>
      <c r="G533" s="54" t="s">
        <v>46</v>
      </c>
      <c r="H533" s="54">
        <v>1</v>
      </c>
      <c r="I533" s="54">
        <v>5</v>
      </c>
      <c r="J533" s="57">
        <v>0.2</v>
      </c>
    </row>
    <row r="534" spans="1:10" x14ac:dyDescent="0.35">
      <c r="A534" s="54" t="s">
        <v>423</v>
      </c>
      <c r="B534" s="54">
        <v>35.288175000000003</v>
      </c>
      <c r="C534" s="54">
        <v>-118.940618</v>
      </c>
      <c r="D534" s="54" t="s">
        <v>239</v>
      </c>
      <c r="E534" s="54" t="s">
        <v>44</v>
      </c>
      <c r="F534" s="54" t="s">
        <v>664</v>
      </c>
      <c r="G534" s="54" t="s">
        <v>46</v>
      </c>
      <c r="H534" s="54">
        <v>1</v>
      </c>
      <c r="I534" s="54">
        <v>5</v>
      </c>
      <c r="J534" s="57">
        <v>0.2</v>
      </c>
    </row>
    <row r="535" spans="1:10" x14ac:dyDescent="0.35">
      <c r="A535" s="54" t="s">
        <v>424</v>
      </c>
      <c r="B535" s="54">
        <v>35.290089000000002</v>
      </c>
      <c r="C535" s="54">
        <v>-118.93950100000001</v>
      </c>
      <c r="D535" s="54" t="s">
        <v>239</v>
      </c>
      <c r="E535" s="54" t="s">
        <v>44</v>
      </c>
      <c r="F535" s="54" t="s">
        <v>664</v>
      </c>
      <c r="G535" s="54" t="s">
        <v>46</v>
      </c>
      <c r="H535" s="54">
        <v>1</v>
      </c>
      <c r="I535" s="54">
        <v>5</v>
      </c>
      <c r="J535" s="57">
        <v>0.2</v>
      </c>
    </row>
    <row r="536" spans="1:10" x14ac:dyDescent="0.35">
      <c r="A536" s="54" t="s">
        <v>425</v>
      </c>
      <c r="B536" s="54">
        <v>36.582929999999998</v>
      </c>
      <c r="C536" s="54">
        <v>-120.054047</v>
      </c>
      <c r="D536" s="54" t="s">
        <v>426</v>
      </c>
      <c r="E536" s="54" t="s">
        <v>44</v>
      </c>
      <c r="F536" s="54" t="s">
        <v>885</v>
      </c>
      <c r="G536" s="54" t="s">
        <v>46</v>
      </c>
      <c r="H536" s="54">
        <v>1</v>
      </c>
      <c r="I536" s="54">
        <v>2</v>
      </c>
      <c r="J536" s="57">
        <v>0.5</v>
      </c>
    </row>
    <row r="537" spans="1:10" x14ac:dyDescent="0.35">
      <c r="A537" s="54" t="s">
        <v>427</v>
      </c>
      <c r="B537" s="54">
        <v>38.931961999999999</v>
      </c>
      <c r="C537" s="54">
        <v>-121.916027</v>
      </c>
      <c r="D537" s="54" t="s">
        <v>428</v>
      </c>
      <c r="E537" s="54" t="s">
        <v>75</v>
      </c>
      <c r="F537" s="54" t="s">
        <v>683</v>
      </c>
      <c r="G537" s="54" t="s">
        <v>28</v>
      </c>
      <c r="H537" s="54">
        <v>1</v>
      </c>
      <c r="I537" s="54">
        <v>1</v>
      </c>
      <c r="J537" s="57">
        <v>1</v>
      </c>
    </row>
    <row r="538" spans="1:10" x14ac:dyDescent="0.35">
      <c r="A538" s="54" t="s">
        <v>429</v>
      </c>
      <c r="B538" s="54">
        <v>38.938684000000002</v>
      </c>
      <c r="C538" s="54">
        <v>-121.91522399999999</v>
      </c>
      <c r="D538" s="54" t="s">
        <v>428</v>
      </c>
      <c r="E538" s="54" t="s">
        <v>88</v>
      </c>
      <c r="F538" s="54" t="s">
        <v>683</v>
      </c>
      <c r="G538" s="54" t="s">
        <v>28</v>
      </c>
      <c r="H538" s="54">
        <v>1</v>
      </c>
      <c r="I538" s="54">
        <v>1</v>
      </c>
      <c r="J538" s="57">
        <v>1</v>
      </c>
    </row>
    <row r="539" spans="1:10" x14ac:dyDescent="0.35">
      <c r="A539" s="54" t="s">
        <v>430</v>
      </c>
      <c r="B539" s="54">
        <v>38.972096000000001</v>
      </c>
      <c r="C539" s="54">
        <v>-121.92313300000001</v>
      </c>
      <c r="D539" s="54" t="s">
        <v>428</v>
      </c>
      <c r="E539" s="54" t="s">
        <v>75</v>
      </c>
      <c r="F539" s="54" t="s">
        <v>683</v>
      </c>
      <c r="G539" s="54" t="s">
        <v>28</v>
      </c>
      <c r="H539" s="54">
        <v>1</v>
      </c>
      <c r="I539" s="54">
        <v>2</v>
      </c>
      <c r="J539" s="57">
        <v>0.5</v>
      </c>
    </row>
    <row r="540" spans="1:10" x14ac:dyDescent="0.35">
      <c r="A540" s="54" t="s">
        <v>431</v>
      </c>
      <c r="B540" s="54">
        <v>33.646633000000001</v>
      </c>
      <c r="C540" s="54">
        <v>-117.978157</v>
      </c>
      <c r="D540" s="54" t="s">
        <v>432</v>
      </c>
      <c r="E540" s="54" t="s">
        <v>88</v>
      </c>
      <c r="F540" s="54" t="s">
        <v>684</v>
      </c>
      <c r="G540" s="54" t="s">
        <v>28</v>
      </c>
      <c r="H540" s="54">
        <v>1</v>
      </c>
      <c r="I540" s="54">
        <v>6</v>
      </c>
      <c r="J540" s="57">
        <v>0.16666666666666699</v>
      </c>
    </row>
    <row r="541" spans="1:10" x14ac:dyDescent="0.35">
      <c r="A541" s="54" t="s">
        <v>433</v>
      </c>
      <c r="B541" s="54">
        <v>33.638199</v>
      </c>
      <c r="C541" s="54">
        <v>-117.956988</v>
      </c>
      <c r="D541" s="54" t="s">
        <v>432</v>
      </c>
      <c r="E541" s="54" t="s">
        <v>88</v>
      </c>
      <c r="F541" s="54" t="s">
        <v>685</v>
      </c>
      <c r="G541" s="54" t="s">
        <v>28</v>
      </c>
      <c r="H541" s="54">
        <v>1</v>
      </c>
      <c r="I541" s="54">
        <v>5</v>
      </c>
      <c r="J541" s="57">
        <v>0.2</v>
      </c>
    </row>
    <row r="542" spans="1:10" x14ac:dyDescent="0.35">
      <c r="A542" s="54" t="s">
        <v>434</v>
      </c>
      <c r="B542" s="54">
        <v>34.005451999999998</v>
      </c>
      <c r="C542" s="54">
        <v>-118.376334</v>
      </c>
      <c r="D542" s="54" t="s">
        <v>191</v>
      </c>
      <c r="E542" s="54" t="s">
        <v>88</v>
      </c>
      <c r="F542" s="54" t="s">
        <v>636</v>
      </c>
      <c r="G542" s="54" t="s">
        <v>28</v>
      </c>
      <c r="H542" s="54">
        <v>2</v>
      </c>
      <c r="I542" s="54">
        <v>8</v>
      </c>
      <c r="J542" s="57">
        <v>0.25</v>
      </c>
    </row>
    <row r="543" spans="1:10" x14ac:dyDescent="0.35">
      <c r="A543" s="54" t="s">
        <v>435</v>
      </c>
      <c r="B543" s="54">
        <v>34.005215</v>
      </c>
      <c r="C543" s="54">
        <v>-118.376808</v>
      </c>
      <c r="D543" s="54" t="s">
        <v>191</v>
      </c>
      <c r="E543" s="54" t="s">
        <v>88</v>
      </c>
      <c r="F543" s="54" t="s">
        <v>636</v>
      </c>
      <c r="G543" s="54" t="s">
        <v>28</v>
      </c>
      <c r="H543" s="54">
        <v>1</v>
      </c>
      <c r="I543" s="54">
        <v>8</v>
      </c>
      <c r="J543" s="57">
        <v>0.125</v>
      </c>
    </row>
    <row r="544" spans="1:10" x14ac:dyDescent="0.35">
      <c r="A544" s="54" t="s">
        <v>436</v>
      </c>
      <c r="B544" s="54">
        <v>34.011707000000001</v>
      </c>
      <c r="C544" s="54">
        <v>-118.37445700000001</v>
      </c>
      <c r="D544" s="54" t="s">
        <v>191</v>
      </c>
      <c r="E544" s="54" t="s">
        <v>88</v>
      </c>
      <c r="F544" s="54" t="s">
        <v>636</v>
      </c>
      <c r="G544" s="54" t="s">
        <v>28</v>
      </c>
      <c r="H544" s="54">
        <v>1</v>
      </c>
      <c r="I544" s="54">
        <v>7</v>
      </c>
      <c r="J544" s="57">
        <v>0.14285714285714299</v>
      </c>
    </row>
    <row r="545" spans="1:10" x14ac:dyDescent="0.35">
      <c r="A545" s="54" t="s">
        <v>437</v>
      </c>
      <c r="B545" s="54">
        <v>33.613315999999998</v>
      </c>
      <c r="C545" s="54">
        <v>-117.822592</v>
      </c>
      <c r="D545" s="54" t="s">
        <v>438</v>
      </c>
      <c r="E545" s="54" t="s">
        <v>36</v>
      </c>
      <c r="F545" s="54" t="s">
        <v>1461</v>
      </c>
      <c r="G545" s="54" t="s">
        <v>37</v>
      </c>
      <c r="H545" s="54">
        <v>1</v>
      </c>
      <c r="I545" s="54">
        <v>3</v>
      </c>
      <c r="J545" s="57">
        <v>0.33333333333333298</v>
      </c>
    </row>
    <row r="546" spans="1:10" x14ac:dyDescent="0.35">
      <c r="A546" s="54" t="s">
        <v>439</v>
      </c>
      <c r="B546" s="54">
        <v>35.480528</v>
      </c>
      <c r="C546" s="54">
        <v>-119.04164400000001</v>
      </c>
      <c r="D546" s="54" t="s">
        <v>192</v>
      </c>
      <c r="E546" s="54" t="s">
        <v>96</v>
      </c>
      <c r="F546" s="54" t="s">
        <v>640</v>
      </c>
      <c r="G546" s="54" t="s">
        <v>28</v>
      </c>
      <c r="H546" s="54">
        <v>1</v>
      </c>
      <c r="I546" s="54">
        <v>14</v>
      </c>
      <c r="J546" s="57">
        <v>7.1428571428571397E-2</v>
      </c>
    </row>
    <row r="547" spans="1:10" x14ac:dyDescent="0.35">
      <c r="A547" s="54" t="s">
        <v>440</v>
      </c>
      <c r="B547" s="54">
        <v>35.496023999999998</v>
      </c>
      <c r="C547" s="54">
        <v>-119.009044</v>
      </c>
      <c r="D547" s="54" t="s">
        <v>192</v>
      </c>
      <c r="E547" s="54" t="s">
        <v>160</v>
      </c>
      <c r="F547" s="54" t="s">
        <v>640</v>
      </c>
      <c r="G547" s="54" t="s">
        <v>28</v>
      </c>
      <c r="H547" s="54">
        <v>2</v>
      </c>
      <c r="I547" s="54">
        <v>14</v>
      </c>
      <c r="J547" s="57">
        <v>0.14285714285714299</v>
      </c>
    </row>
    <row r="548" spans="1:10" x14ac:dyDescent="0.35">
      <c r="A548" s="54" t="s">
        <v>441</v>
      </c>
      <c r="B548" s="54">
        <v>35.473280000000003</v>
      </c>
      <c r="C548" s="54">
        <v>-119.05815</v>
      </c>
      <c r="D548" s="54" t="s">
        <v>92</v>
      </c>
      <c r="E548" s="54" t="s">
        <v>75</v>
      </c>
      <c r="F548" s="54" t="s">
        <v>639</v>
      </c>
      <c r="G548" s="54" t="s">
        <v>28</v>
      </c>
      <c r="H548" s="54">
        <v>7</v>
      </c>
      <c r="I548" s="54">
        <v>20</v>
      </c>
      <c r="J548" s="57">
        <v>0.35</v>
      </c>
    </row>
    <row r="549" spans="1:10" x14ac:dyDescent="0.35">
      <c r="A549" s="54" t="s">
        <v>442</v>
      </c>
      <c r="B549" s="54">
        <v>35.509281999999999</v>
      </c>
      <c r="C549" s="54">
        <v>-119.03653799999999</v>
      </c>
      <c r="D549" s="54" t="s">
        <v>192</v>
      </c>
      <c r="E549" s="54" t="s">
        <v>75</v>
      </c>
      <c r="F549" s="54" t="s">
        <v>640</v>
      </c>
      <c r="G549" s="54" t="s">
        <v>28</v>
      </c>
      <c r="H549" s="54">
        <v>2</v>
      </c>
      <c r="I549" s="54">
        <v>7</v>
      </c>
      <c r="J549" s="57">
        <v>0.28571428571428598</v>
      </c>
    </row>
    <row r="550" spans="1:10" x14ac:dyDescent="0.35">
      <c r="A550" s="54" t="s">
        <v>443</v>
      </c>
      <c r="B550" s="54">
        <v>35.531036</v>
      </c>
      <c r="C550" s="54">
        <v>-119.074247</v>
      </c>
      <c r="D550" s="54" t="s">
        <v>192</v>
      </c>
      <c r="E550" s="54" t="s">
        <v>75</v>
      </c>
      <c r="F550" s="54" t="s">
        <v>640</v>
      </c>
      <c r="G550" s="54" t="s">
        <v>28</v>
      </c>
      <c r="H550" s="54">
        <v>1</v>
      </c>
      <c r="I550" s="54">
        <v>16</v>
      </c>
      <c r="J550" s="57">
        <v>6.25E-2</v>
      </c>
    </row>
    <row r="551" spans="1:10" x14ac:dyDescent="0.35">
      <c r="A551" s="54" t="s">
        <v>444</v>
      </c>
      <c r="B551" s="54">
        <v>35.562533999999999</v>
      </c>
      <c r="C551" s="54">
        <v>-119.09875099999999</v>
      </c>
      <c r="D551" s="54" t="s">
        <v>192</v>
      </c>
      <c r="E551" s="54" t="s">
        <v>75</v>
      </c>
      <c r="F551" s="54" t="s">
        <v>640</v>
      </c>
      <c r="G551" s="54" t="s">
        <v>28</v>
      </c>
      <c r="H551" s="54">
        <v>1</v>
      </c>
      <c r="I551" s="54">
        <v>6</v>
      </c>
      <c r="J551" s="57">
        <v>0.16666666666666699</v>
      </c>
    </row>
    <row r="552" spans="1:10" x14ac:dyDescent="0.35">
      <c r="A552" s="54" t="s">
        <v>445</v>
      </c>
      <c r="B552" s="54">
        <v>35.503217999999997</v>
      </c>
      <c r="C552" s="54">
        <v>-119.039528</v>
      </c>
      <c r="D552" s="54" t="s">
        <v>192</v>
      </c>
      <c r="E552" s="54" t="s">
        <v>88</v>
      </c>
      <c r="F552" s="54" t="s">
        <v>640</v>
      </c>
      <c r="G552" s="54" t="s">
        <v>28</v>
      </c>
      <c r="H552" s="54">
        <v>1</v>
      </c>
      <c r="I552" s="54">
        <v>7</v>
      </c>
      <c r="J552" s="57">
        <v>0.14285714285714299</v>
      </c>
    </row>
    <row r="553" spans="1:10" x14ac:dyDescent="0.35">
      <c r="A553" s="54" t="s">
        <v>446</v>
      </c>
      <c r="B553" s="54">
        <v>35.535142999999998</v>
      </c>
      <c r="C553" s="54">
        <v>-119.084334</v>
      </c>
      <c r="D553" s="54" t="s">
        <v>192</v>
      </c>
      <c r="E553" s="54" t="s">
        <v>88</v>
      </c>
      <c r="F553" s="54" t="s">
        <v>640</v>
      </c>
      <c r="G553" s="54" t="s">
        <v>28</v>
      </c>
      <c r="H553" s="54">
        <v>1</v>
      </c>
      <c r="I553" s="54">
        <v>21</v>
      </c>
      <c r="J553" s="57">
        <v>4.7619047619047603E-2</v>
      </c>
    </row>
    <row r="554" spans="1:10" x14ac:dyDescent="0.35">
      <c r="A554" s="54" t="s">
        <v>447</v>
      </c>
      <c r="B554" s="54">
        <v>35.554011000000003</v>
      </c>
      <c r="C554" s="54">
        <v>-119.09609500000001</v>
      </c>
      <c r="D554" s="54" t="s">
        <v>192</v>
      </c>
      <c r="E554" s="54" t="s">
        <v>88</v>
      </c>
      <c r="F554" s="54" t="s">
        <v>640</v>
      </c>
      <c r="G554" s="54" t="s">
        <v>28</v>
      </c>
      <c r="H554" s="54">
        <v>1</v>
      </c>
      <c r="I554" s="54">
        <v>7</v>
      </c>
      <c r="J554" s="57">
        <v>0.14285714285714299</v>
      </c>
    </row>
    <row r="555" spans="1:10" x14ac:dyDescent="0.35">
      <c r="A555" s="54" t="s">
        <v>448</v>
      </c>
      <c r="B555" s="54">
        <v>35.453966000000001</v>
      </c>
      <c r="C555" s="54">
        <v>-119.017965</v>
      </c>
      <c r="D555" s="54" t="s">
        <v>92</v>
      </c>
      <c r="E555" s="54" t="s">
        <v>96</v>
      </c>
      <c r="F555" s="54" t="s">
        <v>638</v>
      </c>
      <c r="G555" s="54" t="s">
        <v>28</v>
      </c>
      <c r="H555" s="54">
        <v>1</v>
      </c>
      <c r="I555" s="54">
        <v>7</v>
      </c>
      <c r="J555" s="57">
        <v>0.14285714285714299</v>
      </c>
    </row>
    <row r="556" spans="1:10" x14ac:dyDescent="0.35">
      <c r="A556" s="54" t="s">
        <v>449</v>
      </c>
      <c r="B556" s="54">
        <v>35.443049999999999</v>
      </c>
      <c r="C556" s="54">
        <v>-119.003067</v>
      </c>
      <c r="D556" s="54" t="s">
        <v>92</v>
      </c>
      <c r="E556" s="54" t="s">
        <v>96</v>
      </c>
      <c r="F556" s="54" t="s">
        <v>638</v>
      </c>
      <c r="G556" s="54" t="s">
        <v>28</v>
      </c>
      <c r="H556" s="54">
        <v>1</v>
      </c>
      <c r="I556" s="54">
        <v>7</v>
      </c>
      <c r="J556" s="57">
        <v>0.14285714285714299</v>
      </c>
    </row>
    <row r="557" spans="1:10" x14ac:dyDescent="0.35">
      <c r="A557" s="54" t="s">
        <v>450</v>
      </c>
      <c r="B557" s="54">
        <v>35.441766999999999</v>
      </c>
      <c r="C557" s="54">
        <v>-119.003657</v>
      </c>
      <c r="D557" s="54" t="s">
        <v>92</v>
      </c>
      <c r="E557" s="54" t="s">
        <v>96</v>
      </c>
      <c r="F557" s="54" t="s">
        <v>638</v>
      </c>
      <c r="G557" s="54" t="s">
        <v>28</v>
      </c>
      <c r="H557" s="54">
        <v>1</v>
      </c>
      <c r="I557" s="54">
        <v>7</v>
      </c>
      <c r="J557" s="57">
        <v>0.14285714285714299</v>
      </c>
    </row>
    <row r="558" spans="1:10" x14ac:dyDescent="0.35">
      <c r="A558" s="54" t="s">
        <v>451</v>
      </c>
      <c r="B558" s="54">
        <v>35.470593999999998</v>
      </c>
      <c r="C558" s="54">
        <v>-119.039387</v>
      </c>
      <c r="D558" s="54" t="s">
        <v>92</v>
      </c>
      <c r="E558" s="54" t="s">
        <v>75</v>
      </c>
      <c r="F558" s="54" t="s">
        <v>638</v>
      </c>
      <c r="G558" s="54" t="s">
        <v>28</v>
      </c>
      <c r="H558" s="54">
        <v>1</v>
      </c>
      <c r="I558" s="54">
        <v>7</v>
      </c>
      <c r="J558" s="57">
        <v>0.14285714285714299</v>
      </c>
    </row>
    <row r="559" spans="1:10" x14ac:dyDescent="0.35">
      <c r="A559" s="54" t="s">
        <v>452</v>
      </c>
      <c r="B559" s="54">
        <v>35.536529999999999</v>
      </c>
      <c r="C559" s="54">
        <v>-119.07793700000001</v>
      </c>
      <c r="D559" s="54" t="s">
        <v>92</v>
      </c>
      <c r="E559" s="54" t="s">
        <v>75</v>
      </c>
      <c r="F559" s="54" t="s">
        <v>94</v>
      </c>
      <c r="G559" s="54" t="s">
        <v>28</v>
      </c>
      <c r="H559" s="54">
        <v>2</v>
      </c>
      <c r="I559" s="54">
        <v>15</v>
      </c>
      <c r="J559" s="57">
        <v>0.133333333333333</v>
      </c>
    </row>
    <row r="560" spans="1:10" x14ac:dyDescent="0.35">
      <c r="A560" s="54" t="s">
        <v>453</v>
      </c>
      <c r="B560" s="54">
        <v>35.553897999999997</v>
      </c>
      <c r="C560" s="54">
        <v>-119.096887</v>
      </c>
      <c r="D560" s="54" t="s">
        <v>92</v>
      </c>
      <c r="E560" s="54" t="s">
        <v>75</v>
      </c>
      <c r="F560" s="54" t="s">
        <v>638</v>
      </c>
      <c r="G560" s="54" t="s">
        <v>28</v>
      </c>
      <c r="H560" s="54">
        <v>1</v>
      </c>
      <c r="I560" s="54">
        <v>7</v>
      </c>
      <c r="J560" s="57">
        <v>0.14285714285714299</v>
      </c>
    </row>
    <row r="561" spans="1:10" x14ac:dyDescent="0.35">
      <c r="A561" s="54" t="s">
        <v>454</v>
      </c>
      <c r="B561" s="54">
        <v>35.437201999999999</v>
      </c>
      <c r="C561" s="54">
        <v>-119.009085</v>
      </c>
      <c r="D561" s="54" t="s">
        <v>92</v>
      </c>
      <c r="E561" s="54" t="s">
        <v>88</v>
      </c>
      <c r="F561" s="54" t="s">
        <v>638</v>
      </c>
      <c r="G561" s="54" t="s">
        <v>28</v>
      </c>
      <c r="H561" s="54">
        <v>2</v>
      </c>
      <c r="I561" s="54">
        <v>8</v>
      </c>
      <c r="J561" s="57">
        <v>0.25</v>
      </c>
    </row>
    <row r="562" spans="1:10" x14ac:dyDescent="0.35">
      <c r="A562" s="54" t="s">
        <v>455</v>
      </c>
      <c r="B562" s="54">
        <v>35.959659000000002</v>
      </c>
      <c r="C562" s="54">
        <v>-120.014454</v>
      </c>
      <c r="D562" s="54" t="s">
        <v>456</v>
      </c>
      <c r="E562" s="54" t="s">
        <v>36</v>
      </c>
      <c r="F562" s="54" t="s">
        <v>457</v>
      </c>
      <c r="G562" s="54" t="s">
        <v>37</v>
      </c>
      <c r="H562" s="54">
        <v>1</v>
      </c>
      <c r="I562" s="54">
        <v>2</v>
      </c>
      <c r="J562" s="57">
        <v>0.5</v>
      </c>
    </row>
    <row r="563" spans="1:10" x14ac:dyDescent="0.35">
      <c r="A563" s="54" t="s">
        <v>458</v>
      </c>
      <c r="B563" s="54">
        <v>35.959949999999999</v>
      </c>
      <c r="C563" s="54">
        <v>-120.015289</v>
      </c>
      <c r="D563" s="54" t="s">
        <v>456</v>
      </c>
      <c r="E563" s="54" t="s">
        <v>36</v>
      </c>
      <c r="F563" s="54" t="s">
        <v>457</v>
      </c>
      <c r="G563" s="54" t="s">
        <v>37</v>
      </c>
      <c r="H563" s="54">
        <v>1</v>
      </c>
      <c r="I563" s="54">
        <v>2</v>
      </c>
      <c r="J563" s="57">
        <v>0.5</v>
      </c>
    </row>
    <row r="564" spans="1:10" x14ac:dyDescent="0.35">
      <c r="A564" s="54" t="s">
        <v>459</v>
      </c>
      <c r="B564" s="54">
        <v>37.528891000000002</v>
      </c>
      <c r="C564" s="54">
        <v>-120.95412</v>
      </c>
      <c r="D564" s="54" t="s">
        <v>460</v>
      </c>
      <c r="E564" s="54" t="s">
        <v>44</v>
      </c>
      <c r="F564" s="54" t="s">
        <v>877</v>
      </c>
      <c r="G564" s="54" t="s">
        <v>46</v>
      </c>
      <c r="H564" s="54">
        <v>1</v>
      </c>
      <c r="I564" s="54">
        <v>2</v>
      </c>
      <c r="J564" s="57">
        <v>0.5</v>
      </c>
    </row>
    <row r="565" spans="1:10" x14ac:dyDescent="0.35">
      <c r="A565" s="54" t="s">
        <v>461</v>
      </c>
      <c r="B565" s="54">
        <v>37.536295000000003</v>
      </c>
      <c r="C565" s="54">
        <v>-120.95201900000001</v>
      </c>
      <c r="D565" s="54" t="s">
        <v>460</v>
      </c>
      <c r="E565" s="54" t="s">
        <v>44</v>
      </c>
      <c r="F565" s="54" t="s">
        <v>878</v>
      </c>
      <c r="G565" s="54" t="s">
        <v>46</v>
      </c>
      <c r="H565" s="54">
        <v>1</v>
      </c>
      <c r="I565" s="54">
        <v>1</v>
      </c>
      <c r="J565" s="57">
        <v>1</v>
      </c>
    </row>
    <row r="566" spans="1:10" x14ac:dyDescent="0.35">
      <c r="A566" s="54" t="s">
        <v>462</v>
      </c>
      <c r="B566" s="54">
        <v>37.569259000000002</v>
      </c>
      <c r="C566" s="54">
        <v>-120.977226</v>
      </c>
      <c r="D566" s="54" t="s">
        <v>460</v>
      </c>
      <c r="E566" s="54" t="s">
        <v>44</v>
      </c>
      <c r="F566" s="54" t="s">
        <v>878</v>
      </c>
      <c r="G566" s="54" t="s">
        <v>46</v>
      </c>
      <c r="H566" s="54">
        <v>1</v>
      </c>
      <c r="I566" s="54">
        <v>1</v>
      </c>
      <c r="J566" s="57">
        <v>1</v>
      </c>
    </row>
    <row r="567" spans="1:10" x14ac:dyDescent="0.35">
      <c r="A567" s="54" t="s">
        <v>463</v>
      </c>
      <c r="B567" s="54">
        <v>32.780836999999998</v>
      </c>
      <c r="C567" s="54">
        <v>-117.043448</v>
      </c>
      <c r="D567" s="54" t="s">
        <v>464</v>
      </c>
      <c r="E567" s="54" t="s">
        <v>259</v>
      </c>
      <c r="F567" s="54" t="s">
        <v>465</v>
      </c>
      <c r="G567" s="54" t="s">
        <v>226</v>
      </c>
      <c r="H567" s="54">
        <v>1</v>
      </c>
      <c r="I567" s="54">
        <v>1</v>
      </c>
      <c r="J567" s="57">
        <v>1</v>
      </c>
    </row>
    <row r="568" spans="1:10" x14ac:dyDescent="0.35">
      <c r="A568" s="54" t="s">
        <v>466</v>
      </c>
      <c r="B568" s="54">
        <v>37.878807000000002</v>
      </c>
      <c r="C568" s="54">
        <v>-121.189306</v>
      </c>
      <c r="D568" s="54" t="s">
        <v>467</v>
      </c>
      <c r="E568" s="54" t="s">
        <v>36</v>
      </c>
      <c r="F568" s="54" t="s">
        <v>321</v>
      </c>
      <c r="G568" s="54" t="s">
        <v>37</v>
      </c>
      <c r="H568" s="54">
        <v>2</v>
      </c>
      <c r="I568" s="54">
        <v>2</v>
      </c>
      <c r="J568" s="57">
        <v>1</v>
      </c>
    </row>
    <row r="569" spans="1:10" x14ac:dyDescent="0.35">
      <c r="A569" s="54" t="s">
        <v>468</v>
      </c>
      <c r="B569" s="54">
        <v>37.835709999999999</v>
      </c>
      <c r="C569" s="54">
        <v>-121.268641</v>
      </c>
      <c r="D569" s="54" t="s">
        <v>467</v>
      </c>
      <c r="E569" s="54" t="s">
        <v>75</v>
      </c>
      <c r="F569" s="54" t="s">
        <v>469</v>
      </c>
      <c r="G569" s="54" t="s">
        <v>28</v>
      </c>
      <c r="H569" s="54">
        <v>1</v>
      </c>
      <c r="I569" s="54">
        <v>1</v>
      </c>
      <c r="J569" s="57">
        <v>1</v>
      </c>
    </row>
    <row r="570" spans="1:10" x14ac:dyDescent="0.35">
      <c r="A570" s="54" t="s">
        <v>470</v>
      </c>
      <c r="B570" s="54">
        <v>33.764400999999999</v>
      </c>
      <c r="C570" s="54">
        <v>-118.099047</v>
      </c>
      <c r="D570" s="54" t="s">
        <v>221</v>
      </c>
      <c r="E570" s="54" t="s">
        <v>222</v>
      </c>
      <c r="F570" s="54" t="s">
        <v>660</v>
      </c>
      <c r="G570" s="54" t="s">
        <v>223</v>
      </c>
      <c r="H570" s="54">
        <v>1</v>
      </c>
      <c r="I570" s="54">
        <v>7</v>
      </c>
      <c r="J570" s="57">
        <v>0.14285714285714299</v>
      </c>
    </row>
    <row r="571" spans="1:10" x14ac:dyDescent="0.35">
      <c r="A571" s="54" t="s">
        <v>471</v>
      </c>
      <c r="B571" s="54">
        <v>33.845592000000003</v>
      </c>
      <c r="C571" s="54">
        <v>-118.238142</v>
      </c>
      <c r="D571" s="54" t="s">
        <v>221</v>
      </c>
      <c r="E571" s="54" t="s">
        <v>32</v>
      </c>
      <c r="F571" s="54" t="s">
        <v>472</v>
      </c>
      <c r="G571" s="54" t="s">
        <v>33</v>
      </c>
      <c r="H571" s="54">
        <v>1</v>
      </c>
      <c r="I571" s="54">
        <v>12</v>
      </c>
      <c r="J571" s="57">
        <v>8.3333333333333301E-2</v>
      </c>
    </row>
    <row r="572" spans="1:10" x14ac:dyDescent="0.35">
      <c r="A572" s="54" t="s">
        <v>473</v>
      </c>
      <c r="B572" s="54">
        <v>35.562240000000003</v>
      </c>
      <c r="C572" s="54">
        <v>-119.69667200000001</v>
      </c>
      <c r="D572" s="54" t="s">
        <v>197</v>
      </c>
      <c r="E572" s="54" t="s">
        <v>96</v>
      </c>
      <c r="F572" s="54" t="s">
        <v>646</v>
      </c>
      <c r="G572" s="54" t="s">
        <v>28</v>
      </c>
      <c r="H572" s="54">
        <v>1</v>
      </c>
      <c r="I572" s="54">
        <v>3</v>
      </c>
      <c r="J572" s="57">
        <v>0.33333333333333298</v>
      </c>
    </row>
    <row r="573" spans="1:10" x14ac:dyDescent="0.35">
      <c r="A573" s="54" t="s">
        <v>474</v>
      </c>
      <c r="B573" s="54">
        <v>35.572144000000002</v>
      </c>
      <c r="C573" s="54">
        <v>-119.69894600000001</v>
      </c>
      <c r="D573" s="54" t="s">
        <v>197</v>
      </c>
      <c r="E573" s="54" t="s">
        <v>88</v>
      </c>
      <c r="F573" s="54" t="s">
        <v>646</v>
      </c>
      <c r="G573" s="54" t="s">
        <v>28</v>
      </c>
      <c r="H573" s="54">
        <v>1</v>
      </c>
      <c r="I573" s="54">
        <v>6</v>
      </c>
      <c r="J573" s="57">
        <v>0.16666666666666699</v>
      </c>
    </row>
    <row r="574" spans="1:10" x14ac:dyDescent="0.35">
      <c r="A574" s="54" t="s">
        <v>475</v>
      </c>
      <c r="B574" s="54">
        <v>35.642372999999999</v>
      </c>
      <c r="C574" s="54">
        <v>-119.74658700000001</v>
      </c>
      <c r="D574" s="54" t="s">
        <v>197</v>
      </c>
      <c r="E574" s="54" t="s">
        <v>88</v>
      </c>
      <c r="F574" s="54" t="s">
        <v>646</v>
      </c>
      <c r="G574" s="54" t="s">
        <v>28</v>
      </c>
      <c r="H574" s="54">
        <v>1</v>
      </c>
      <c r="I574" s="54">
        <v>3</v>
      </c>
      <c r="J574" s="57">
        <v>0.33333333333333298</v>
      </c>
    </row>
    <row r="575" spans="1:10" x14ac:dyDescent="0.35">
      <c r="A575" s="54" t="s">
        <v>476</v>
      </c>
      <c r="B575" s="54">
        <v>35.657088999999999</v>
      </c>
      <c r="C575" s="54">
        <v>-119.762232</v>
      </c>
      <c r="D575" s="54" t="s">
        <v>197</v>
      </c>
      <c r="E575" s="54" t="s">
        <v>88</v>
      </c>
      <c r="F575" s="54" t="s">
        <v>646</v>
      </c>
      <c r="G575" s="54" t="s">
        <v>28</v>
      </c>
      <c r="H575" s="54">
        <v>1</v>
      </c>
      <c r="I575" s="54">
        <v>6</v>
      </c>
      <c r="J575" s="57">
        <v>0.16666666666666699</v>
      </c>
    </row>
    <row r="576" spans="1:10" x14ac:dyDescent="0.35">
      <c r="A576" s="54" t="s">
        <v>477</v>
      </c>
      <c r="B576" s="54">
        <v>38.026355000000002</v>
      </c>
      <c r="C576" s="54">
        <v>-122.167771</v>
      </c>
      <c r="D576" s="54" t="s">
        <v>155</v>
      </c>
      <c r="E576" s="54" t="s">
        <v>36</v>
      </c>
      <c r="F576" s="54" t="s">
        <v>662</v>
      </c>
      <c r="G576" s="54" t="s">
        <v>37</v>
      </c>
      <c r="H576" s="54">
        <v>1</v>
      </c>
      <c r="I576" s="54">
        <v>7</v>
      </c>
      <c r="J576" s="57">
        <v>0.14285714285714299</v>
      </c>
    </row>
    <row r="577" spans="1:10" x14ac:dyDescent="0.35">
      <c r="A577" s="54" t="s">
        <v>478</v>
      </c>
      <c r="B577" s="54">
        <v>35.302579000000001</v>
      </c>
      <c r="C577" s="54">
        <v>-119.68979</v>
      </c>
      <c r="D577" s="54" t="s">
        <v>157</v>
      </c>
      <c r="E577" s="54" t="s">
        <v>193</v>
      </c>
      <c r="F577" s="54" t="s">
        <v>645</v>
      </c>
      <c r="G577" s="54" t="s">
        <v>28</v>
      </c>
      <c r="H577" s="54">
        <v>2</v>
      </c>
      <c r="I577" s="54">
        <v>4</v>
      </c>
      <c r="J577" s="57">
        <v>0.5</v>
      </c>
    </row>
    <row r="578" spans="1:10" x14ac:dyDescent="0.35">
      <c r="A578" s="54" t="s">
        <v>479</v>
      </c>
      <c r="B578" s="54">
        <v>35.306094999999999</v>
      </c>
      <c r="C578" s="54">
        <v>-119.709481</v>
      </c>
      <c r="D578" s="54" t="s">
        <v>157</v>
      </c>
      <c r="E578" s="54" t="s">
        <v>193</v>
      </c>
      <c r="F578" s="54" t="s">
        <v>645</v>
      </c>
      <c r="G578" s="54" t="s">
        <v>28</v>
      </c>
      <c r="H578" s="54">
        <v>1</v>
      </c>
      <c r="I578" s="54">
        <v>4</v>
      </c>
      <c r="J578" s="57">
        <v>0.25</v>
      </c>
    </row>
    <row r="579" spans="1:10" x14ac:dyDescent="0.35">
      <c r="A579" s="54" t="s">
        <v>480</v>
      </c>
      <c r="B579" s="54">
        <v>35.306626000000001</v>
      </c>
      <c r="C579" s="54">
        <v>-119.702635</v>
      </c>
      <c r="D579" s="54" t="s">
        <v>157</v>
      </c>
      <c r="E579" s="54" t="s">
        <v>193</v>
      </c>
      <c r="F579" s="54" t="s">
        <v>645</v>
      </c>
      <c r="G579" s="54" t="s">
        <v>28</v>
      </c>
      <c r="H579" s="54">
        <v>1</v>
      </c>
      <c r="I579" s="54">
        <v>4</v>
      </c>
      <c r="J579" s="57">
        <v>0.25</v>
      </c>
    </row>
    <row r="580" spans="1:10" x14ac:dyDescent="0.35">
      <c r="A580" s="54" t="s">
        <v>481</v>
      </c>
      <c r="B580" s="54">
        <v>35.316510000000001</v>
      </c>
      <c r="C580" s="54">
        <v>-119.671627</v>
      </c>
      <c r="D580" s="54" t="s">
        <v>157</v>
      </c>
      <c r="E580" s="54" t="s">
        <v>96</v>
      </c>
      <c r="F580" s="54" t="s">
        <v>645</v>
      </c>
      <c r="G580" s="54" t="s">
        <v>28</v>
      </c>
      <c r="H580" s="54">
        <v>2</v>
      </c>
      <c r="I580" s="54">
        <v>8</v>
      </c>
      <c r="J580" s="57">
        <v>0.25</v>
      </c>
    </row>
    <row r="581" spans="1:10" x14ac:dyDescent="0.35">
      <c r="A581" s="54" t="s">
        <v>482</v>
      </c>
      <c r="B581" s="54">
        <v>35.316186000000002</v>
      </c>
      <c r="C581" s="54">
        <v>-119.669865</v>
      </c>
      <c r="D581" s="54" t="s">
        <v>157</v>
      </c>
      <c r="E581" s="54" t="s">
        <v>96</v>
      </c>
      <c r="F581" s="54" t="s">
        <v>645</v>
      </c>
      <c r="G581" s="54" t="s">
        <v>28</v>
      </c>
      <c r="H581" s="54">
        <v>1</v>
      </c>
      <c r="I581" s="54">
        <v>7</v>
      </c>
      <c r="J581" s="57">
        <v>0.14285714285714299</v>
      </c>
    </row>
    <row r="582" spans="1:10" x14ac:dyDescent="0.35">
      <c r="A582" s="54" t="s">
        <v>483</v>
      </c>
      <c r="B582" s="54">
        <v>35.315890000000003</v>
      </c>
      <c r="C582" s="54">
        <v>-119.670466</v>
      </c>
      <c r="D582" s="54" t="s">
        <v>157</v>
      </c>
      <c r="E582" s="54" t="s">
        <v>96</v>
      </c>
      <c r="F582" s="54" t="s">
        <v>645</v>
      </c>
      <c r="G582" s="54" t="s">
        <v>28</v>
      </c>
      <c r="H582" s="54">
        <v>1</v>
      </c>
      <c r="I582" s="54">
        <v>7</v>
      </c>
      <c r="J582" s="57">
        <v>0.14285714285714299</v>
      </c>
    </row>
    <row r="583" spans="1:10" x14ac:dyDescent="0.35">
      <c r="A583" s="54" t="s">
        <v>484</v>
      </c>
      <c r="B583" s="54">
        <v>35.305326999999998</v>
      </c>
      <c r="C583" s="54">
        <v>-119.718192</v>
      </c>
      <c r="D583" s="54" t="s">
        <v>157</v>
      </c>
      <c r="E583" s="54" t="s">
        <v>96</v>
      </c>
      <c r="F583" s="54" t="s">
        <v>645</v>
      </c>
      <c r="G583" s="54" t="s">
        <v>28</v>
      </c>
      <c r="H583" s="54">
        <v>1</v>
      </c>
      <c r="I583" s="54">
        <v>5</v>
      </c>
      <c r="J583" s="57">
        <v>0.2</v>
      </c>
    </row>
    <row r="584" spans="1:10" x14ac:dyDescent="0.35">
      <c r="A584" s="54" t="s">
        <v>485</v>
      </c>
      <c r="B584" s="54">
        <v>35.293125000000003</v>
      </c>
      <c r="C584" s="54">
        <v>-119.56972</v>
      </c>
      <c r="D584" s="54" t="s">
        <v>157</v>
      </c>
      <c r="E584" s="54" t="s">
        <v>193</v>
      </c>
      <c r="F584" s="54" t="s">
        <v>647</v>
      </c>
      <c r="G584" s="54" t="s">
        <v>28</v>
      </c>
      <c r="H584" s="54">
        <v>4</v>
      </c>
      <c r="I584" s="54">
        <v>11</v>
      </c>
      <c r="J584" s="57">
        <v>0.36363636363636398</v>
      </c>
    </row>
    <row r="585" spans="1:10" x14ac:dyDescent="0.35">
      <c r="A585" s="54" t="s">
        <v>486</v>
      </c>
      <c r="B585" s="54">
        <v>35.313310999999999</v>
      </c>
      <c r="C585" s="54">
        <v>-119.56781599999999</v>
      </c>
      <c r="D585" s="54" t="s">
        <v>157</v>
      </c>
      <c r="E585" s="54" t="s">
        <v>96</v>
      </c>
      <c r="F585" s="54" t="s">
        <v>647</v>
      </c>
      <c r="G585" s="54" t="s">
        <v>28</v>
      </c>
      <c r="H585" s="54">
        <v>1</v>
      </c>
      <c r="I585" s="54">
        <v>6</v>
      </c>
      <c r="J585" s="57">
        <v>0.16666666666666699</v>
      </c>
    </row>
    <row r="586" spans="1:10" x14ac:dyDescent="0.35">
      <c r="A586" s="54" t="s">
        <v>487</v>
      </c>
      <c r="B586" s="54">
        <v>35.323791999999997</v>
      </c>
      <c r="C586" s="54">
        <v>-119.67852499999999</v>
      </c>
      <c r="D586" s="54" t="s">
        <v>157</v>
      </c>
      <c r="E586" s="54" t="s">
        <v>96</v>
      </c>
      <c r="F586" s="54" t="s">
        <v>645</v>
      </c>
      <c r="G586" s="54" t="s">
        <v>28</v>
      </c>
      <c r="H586" s="54">
        <v>1</v>
      </c>
      <c r="I586" s="54">
        <v>6</v>
      </c>
      <c r="J586" s="57">
        <v>0.16666666666666699</v>
      </c>
    </row>
    <row r="587" spans="1:10" x14ac:dyDescent="0.35">
      <c r="A587" s="54" t="s">
        <v>488</v>
      </c>
      <c r="B587" s="54">
        <v>35.273482000000001</v>
      </c>
      <c r="C587" s="54">
        <v>-119.393568</v>
      </c>
      <c r="D587" s="54" t="s">
        <v>157</v>
      </c>
      <c r="E587" s="54" t="s">
        <v>88</v>
      </c>
      <c r="F587" s="54" t="s">
        <v>647</v>
      </c>
      <c r="G587" s="54" t="s">
        <v>28</v>
      </c>
      <c r="H587" s="54">
        <v>1</v>
      </c>
      <c r="I587" s="54">
        <v>16</v>
      </c>
      <c r="J587" s="57">
        <v>6.25E-2</v>
      </c>
    </row>
    <row r="588" spans="1:10" x14ac:dyDescent="0.35">
      <c r="A588" s="54" t="s">
        <v>489</v>
      </c>
      <c r="B588" s="54">
        <v>35.347034999999998</v>
      </c>
      <c r="C588" s="54">
        <v>-119.657501</v>
      </c>
      <c r="D588" s="54" t="s">
        <v>157</v>
      </c>
      <c r="E588" s="54" t="s">
        <v>88</v>
      </c>
      <c r="F588" s="54" t="s">
        <v>645</v>
      </c>
      <c r="G588" s="54" t="s">
        <v>28</v>
      </c>
      <c r="H588" s="54">
        <v>1</v>
      </c>
      <c r="I588" s="54">
        <v>3</v>
      </c>
      <c r="J588" s="57">
        <v>0.33333333333333298</v>
      </c>
    </row>
    <row r="589" spans="1:10" x14ac:dyDescent="0.35">
      <c r="A589" s="54" t="s">
        <v>490</v>
      </c>
      <c r="B589" s="54">
        <v>35.323788</v>
      </c>
      <c r="C589" s="54">
        <v>-119.67738300000001</v>
      </c>
      <c r="D589" s="54" t="s">
        <v>157</v>
      </c>
      <c r="E589" s="54" t="s">
        <v>88</v>
      </c>
      <c r="F589" s="54" t="s">
        <v>645</v>
      </c>
      <c r="G589" s="54" t="s">
        <v>28</v>
      </c>
      <c r="H589" s="54">
        <v>1</v>
      </c>
      <c r="I589" s="54">
        <v>6</v>
      </c>
      <c r="J589" s="57">
        <v>0.16666666666666699</v>
      </c>
    </row>
    <row r="590" spans="1:10" x14ac:dyDescent="0.35">
      <c r="A590" s="54" t="s">
        <v>491</v>
      </c>
      <c r="B590" s="54">
        <v>35.022978000000002</v>
      </c>
      <c r="C590" s="54">
        <v>-119.073729</v>
      </c>
      <c r="D590" s="54" t="s">
        <v>213</v>
      </c>
      <c r="E590" s="54" t="s">
        <v>193</v>
      </c>
      <c r="F590" s="54" t="s">
        <v>654</v>
      </c>
      <c r="G590" s="54" t="s">
        <v>28</v>
      </c>
      <c r="H590" s="54">
        <v>2</v>
      </c>
      <c r="I590" s="54">
        <v>7</v>
      </c>
      <c r="J590" s="57">
        <v>0.28571428571428598</v>
      </c>
    </row>
    <row r="591" spans="1:10" x14ac:dyDescent="0.35">
      <c r="A591" s="54" t="s">
        <v>492</v>
      </c>
      <c r="B591" s="54">
        <v>34.993164</v>
      </c>
      <c r="C591" s="54">
        <v>-119.09180600000001</v>
      </c>
      <c r="D591" s="54" t="s">
        <v>213</v>
      </c>
      <c r="E591" s="54" t="s">
        <v>75</v>
      </c>
      <c r="F591" s="54" t="s">
        <v>654</v>
      </c>
      <c r="G591" s="54" t="s">
        <v>28</v>
      </c>
      <c r="H591" s="54">
        <v>1</v>
      </c>
      <c r="I591" s="54">
        <v>2</v>
      </c>
      <c r="J591" s="57">
        <v>0.5</v>
      </c>
    </row>
    <row r="592" spans="1:10" x14ac:dyDescent="0.35">
      <c r="A592" s="54" t="s">
        <v>493</v>
      </c>
      <c r="B592" s="54">
        <v>35.25385</v>
      </c>
      <c r="C592" s="54">
        <v>-119.586805</v>
      </c>
      <c r="D592" s="54" t="s">
        <v>285</v>
      </c>
      <c r="E592" s="54" t="s">
        <v>88</v>
      </c>
      <c r="F592" s="54" t="s">
        <v>670</v>
      </c>
      <c r="G592" s="54" t="s">
        <v>28</v>
      </c>
      <c r="H592" s="54">
        <v>5</v>
      </c>
      <c r="I592" s="54">
        <v>8</v>
      </c>
      <c r="J592" s="57">
        <v>0.625</v>
      </c>
    </row>
    <row r="593" spans="1:10" x14ac:dyDescent="0.35">
      <c r="A593" s="54" t="s">
        <v>494</v>
      </c>
      <c r="B593" s="54">
        <v>35.247852999999999</v>
      </c>
      <c r="C593" s="54">
        <v>-119.580934</v>
      </c>
      <c r="D593" s="54" t="s">
        <v>285</v>
      </c>
      <c r="E593" s="54" t="s">
        <v>193</v>
      </c>
      <c r="F593" s="54" t="s">
        <v>670</v>
      </c>
      <c r="G593" s="54" t="s">
        <v>28</v>
      </c>
      <c r="H593" s="54">
        <v>1</v>
      </c>
      <c r="I593" s="54">
        <v>8</v>
      </c>
      <c r="J593" s="57">
        <v>0.125</v>
      </c>
    </row>
    <row r="594" spans="1:10" x14ac:dyDescent="0.35">
      <c r="A594" s="54" t="s">
        <v>495</v>
      </c>
      <c r="B594" s="54">
        <v>35.07978</v>
      </c>
      <c r="C594" s="54">
        <v>-119.371455</v>
      </c>
      <c r="D594" s="54" t="s">
        <v>285</v>
      </c>
      <c r="E594" s="54" t="s">
        <v>193</v>
      </c>
      <c r="F594" s="54" t="s">
        <v>670</v>
      </c>
      <c r="G594" s="54" t="s">
        <v>28</v>
      </c>
      <c r="H594" s="54">
        <v>1</v>
      </c>
      <c r="I594" s="54">
        <v>2</v>
      </c>
      <c r="J594" s="57">
        <v>0.5</v>
      </c>
    </row>
    <row r="595" spans="1:10" x14ac:dyDescent="0.35">
      <c r="A595" s="54" t="s">
        <v>496</v>
      </c>
      <c r="B595" s="54">
        <v>35.115129000000003</v>
      </c>
      <c r="C595" s="54">
        <v>-119.466793</v>
      </c>
      <c r="D595" s="54" t="s">
        <v>285</v>
      </c>
      <c r="E595" s="54" t="s">
        <v>193</v>
      </c>
      <c r="F595" s="54" t="s">
        <v>670</v>
      </c>
      <c r="G595" s="54" t="s">
        <v>28</v>
      </c>
      <c r="H595" s="54">
        <v>1</v>
      </c>
      <c r="I595" s="54">
        <v>5</v>
      </c>
      <c r="J595" s="57">
        <v>0.2</v>
      </c>
    </row>
    <row r="596" spans="1:10" x14ac:dyDescent="0.35">
      <c r="A596" s="54" t="s">
        <v>497</v>
      </c>
      <c r="B596" s="54">
        <v>35.131079999999997</v>
      </c>
      <c r="C596" s="54">
        <v>-119.486581</v>
      </c>
      <c r="D596" s="54" t="s">
        <v>285</v>
      </c>
      <c r="E596" s="54" t="s">
        <v>193</v>
      </c>
      <c r="F596" s="54" t="s">
        <v>670</v>
      </c>
      <c r="G596" s="54" t="s">
        <v>28</v>
      </c>
      <c r="H596" s="54">
        <v>1</v>
      </c>
      <c r="I596" s="54">
        <v>5</v>
      </c>
      <c r="J596" s="57">
        <v>0.2</v>
      </c>
    </row>
    <row r="597" spans="1:10" x14ac:dyDescent="0.35">
      <c r="A597" s="54" t="s">
        <v>498</v>
      </c>
      <c r="B597" s="54">
        <v>35.278112</v>
      </c>
      <c r="C597" s="54">
        <v>-119.600808</v>
      </c>
      <c r="D597" s="54" t="s">
        <v>285</v>
      </c>
      <c r="E597" s="54" t="s">
        <v>499</v>
      </c>
      <c r="F597" s="54" t="s">
        <v>670</v>
      </c>
      <c r="G597" s="54" t="s">
        <v>28</v>
      </c>
      <c r="H597" s="54">
        <v>1</v>
      </c>
      <c r="I597" s="54">
        <v>8</v>
      </c>
      <c r="J597" s="57">
        <v>0.125</v>
      </c>
    </row>
    <row r="598" spans="1:10" x14ac:dyDescent="0.35">
      <c r="A598" s="54" t="s">
        <v>500</v>
      </c>
      <c r="B598" s="54">
        <v>35.359645</v>
      </c>
      <c r="C598" s="54">
        <v>-119.660583</v>
      </c>
      <c r="D598" s="54" t="s">
        <v>285</v>
      </c>
      <c r="E598" s="54" t="s">
        <v>96</v>
      </c>
      <c r="F598" s="54" t="s">
        <v>670</v>
      </c>
      <c r="G598" s="54" t="s">
        <v>28</v>
      </c>
      <c r="H598" s="54">
        <v>1</v>
      </c>
      <c r="I598" s="54">
        <v>6</v>
      </c>
      <c r="J598" s="57">
        <v>0.16666666666666699</v>
      </c>
    </row>
    <row r="599" spans="1:10" x14ac:dyDescent="0.35">
      <c r="A599" s="54" t="s">
        <v>501</v>
      </c>
      <c r="B599" s="54">
        <v>35.132486</v>
      </c>
      <c r="C599" s="54">
        <v>-119.486581</v>
      </c>
      <c r="D599" s="54" t="s">
        <v>285</v>
      </c>
      <c r="E599" s="54" t="s">
        <v>96</v>
      </c>
      <c r="F599" s="54" t="s">
        <v>670</v>
      </c>
      <c r="G599" s="54" t="s">
        <v>28</v>
      </c>
      <c r="H599" s="54">
        <v>1</v>
      </c>
      <c r="I599" s="54">
        <v>3</v>
      </c>
      <c r="J599" s="57">
        <v>0.33333333333333298</v>
      </c>
    </row>
    <row r="600" spans="1:10" x14ac:dyDescent="0.35">
      <c r="A600" s="54" t="s">
        <v>502</v>
      </c>
      <c r="B600" s="54">
        <v>35.205334000000001</v>
      </c>
      <c r="C600" s="54">
        <v>-119.56082000000001</v>
      </c>
      <c r="D600" s="54" t="s">
        <v>285</v>
      </c>
      <c r="E600" s="54" t="s">
        <v>75</v>
      </c>
      <c r="F600" s="54" t="s">
        <v>670</v>
      </c>
      <c r="G600" s="54" t="s">
        <v>28</v>
      </c>
      <c r="H600" s="54">
        <v>1</v>
      </c>
      <c r="I600" s="54">
        <v>5</v>
      </c>
      <c r="J600" s="57">
        <v>0.2</v>
      </c>
    </row>
    <row r="601" spans="1:10" x14ac:dyDescent="0.35">
      <c r="A601" s="54" t="s">
        <v>503</v>
      </c>
      <c r="B601" s="54">
        <v>35.429696</v>
      </c>
      <c r="C601" s="54">
        <v>-119.690074</v>
      </c>
      <c r="D601" s="54" t="s">
        <v>285</v>
      </c>
      <c r="E601" s="54" t="s">
        <v>75</v>
      </c>
      <c r="F601" s="54" t="s">
        <v>670</v>
      </c>
      <c r="G601" s="54" t="s">
        <v>28</v>
      </c>
      <c r="H601" s="54">
        <v>2</v>
      </c>
      <c r="I601" s="54">
        <v>3</v>
      </c>
      <c r="J601" s="57">
        <v>0.66666666666666696</v>
      </c>
    </row>
    <row r="602" spans="1:10" x14ac:dyDescent="0.35">
      <c r="A602" s="54" t="s">
        <v>504</v>
      </c>
      <c r="B602" s="54">
        <v>35.027146000000002</v>
      </c>
      <c r="C602" s="54">
        <v>-119.333023</v>
      </c>
      <c r="D602" s="54" t="s">
        <v>285</v>
      </c>
      <c r="E602" s="54" t="s">
        <v>75</v>
      </c>
      <c r="F602" s="54" t="s">
        <v>670</v>
      </c>
      <c r="G602" s="54" t="s">
        <v>28</v>
      </c>
      <c r="H602" s="54">
        <v>1</v>
      </c>
      <c r="I602" s="54">
        <v>3</v>
      </c>
      <c r="J602" s="57">
        <v>0.33333333333333298</v>
      </c>
    </row>
    <row r="603" spans="1:10" x14ac:dyDescent="0.35">
      <c r="A603" s="54" t="s">
        <v>505</v>
      </c>
      <c r="B603" s="54">
        <v>35.341695999999999</v>
      </c>
      <c r="C603" s="54">
        <v>-119.646034</v>
      </c>
      <c r="D603" s="54" t="s">
        <v>285</v>
      </c>
      <c r="E603" s="54" t="s">
        <v>88</v>
      </c>
      <c r="F603" s="54" t="s">
        <v>670</v>
      </c>
      <c r="G603" s="54" t="s">
        <v>28</v>
      </c>
      <c r="H603" s="54">
        <v>1</v>
      </c>
      <c r="I603" s="54">
        <v>3</v>
      </c>
      <c r="J603" s="57">
        <v>0.33333333333333298</v>
      </c>
    </row>
    <row r="604" spans="1:10" x14ac:dyDescent="0.35">
      <c r="A604" s="54" t="s">
        <v>506</v>
      </c>
      <c r="B604" s="54">
        <v>35.247920000000001</v>
      </c>
      <c r="C604" s="54">
        <v>-119.581272</v>
      </c>
      <c r="D604" s="54" t="s">
        <v>285</v>
      </c>
      <c r="E604" s="54" t="s">
        <v>88</v>
      </c>
      <c r="F604" s="54" t="s">
        <v>670</v>
      </c>
      <c r="G604" s="54" t="s">
        <v>28</v>
      </c>
      <c r="H604" s="54">
        <v>1</v>
      </c>
      <c r="I604" s="54">
        <v>8</v>
      </c>
      <c r="J604" s="57">
        <v>0.125</v>
      </c>
    </row>
    <row r="605" spans="1:10" x14ac:dyDescent="0.35">
      <c r="A605" s="54" t="s">
        <v>507</v>
      </c>
      <c r="B605" s="54">
        <v>35.265704999999997</v>
      </c>
      <c r="C605" s="54">
        <v>-119.594325</v>
      </c>
      <c r="D605" s="54" t="s">
        <v>285</v>
      </c>
      <c r="E605" s="54" t="s">
        <v>88</v>
      </c>
      <c r="F605" s="54" t="s">
        <v>670</v>
      </c>
      <c r="G605" s="54" t="s">
        <v>28</v>
      </c>
      <c r="H605" s="54">
        <v>1</v>
      </c>
      <c r="I605" s="54">
        <v>3</v>
      </c>
      <c r="J605" s="57">
        <v>0.33333333333333298</v>
      </c>
    </row>
    <row r="606" spans="1:10" x14ac:dyDescent="0.35">
      <c r="A606" s="54" t="s">
        <v>508</v>
      </c>
      <c r="B606" s="54">
        <v>35.341510999999997</v>
      </c>
      <c r="C606" s="54">
        <v>-119.64624499999999</v>
      </c>
      <c r="D606" s="54" t="s">
        <v>285</v>
      </c>
      <c r="E606" s="54" t="s">
        <v>88</v>
      </c>
      <c r="F606" s="54" t="s">
        <v>670</v>
      </c>
      <c r="G606" s="54" t="s">
        <v>28</v>
      </c>
      <c r="H606" s="54">
        <v>1</v>
      </c>
      <c r="I606" s="54">
        <v>4</v>
      </c>
      <c r="J606" s="57">
        <v>0.25</v>
      </c>
    </row>
    <row r="607" spans="1:10" x14ac:dyDescent="0.35">
      <c r="A607" s="54" t="s">
        <v>509</v>
      </c>
      <c r="B607" s="54">
        <v>35.028570000000002</v>
      </c>
      <c r="C607" s="54">
        <v>-119.35630999999999</v>
      </c>
      <c r="D607" s="54" t="s">
        <v>285</v>
      </c>
      <c r="E607" s="54" t="s">
        <v>88</v>
      </c>
      <c r="F607" s="54" t="s">
        <v>670</v>
      </c>
      <c r="G607" s="54" t="s">
        <v>28</v>
      </c>
      <c r="H607" s="54">
        <v>1</v>
      </c>
      <c r="I607" s="54">
        <v>2</v>
      </c>
      <c r="J607" s="57">
        <v>0.5</v>
      </c>
    </row>
    <row r="608" spans="1:10" x14ac:dyDescent="0.35">
      <c r="A608" s="54" t="s">
        <v>510</v>
      </c>
      <c r="B608" s="54">
        <v>35.061515999999997</v>
      </c>
      <c r="C608" s="54">
        <v>-119.39074100000001</v>
      </c>
      <c r="D608" s="54" t="s">
        <v>285</v>
      </c>
      <c r="E608" s="54" t="s">
        <v>88</v>
      </c>
      <c r="F608" s="54" t="s">
        <v>670</v>
      </c>
      <c r="G608" s="54" t="s">
        <v>28</v>
      </c>
      <c r="H608" s="54">
        <v>2</v>
      </c>
      <c r="I608" s="54">
        <v>5</v>
      </c>
      <c r="J608" s="57">
        <v>0.4</v>
      </c>
    </row>
    <row r="609" spans="1:10" x14ac:dyDescent="0.35">
      <c r="A609" s="54" t="s">
        <v>511</v>
      </c>
      <c r="B609" s="54">
        <v>35.101711000000002</v>
      </c>
      <c r="C609" s="54">
        <v>-119.459414</v>
      </c>
      <c r="D609" s="54" t="s">
        <v>285</v>
      </c>
      <c r="E609" s="54" t="s">
        <v>88</v>
      </c>
      <c r="F609" s="54" t="s">
        <v>670</v>
      </c>
      <c r="G609" s="54" t="s">
        <v>28</v>
      </c>
      <c r="H609" s="54">
        <v>1</v>
      </c>
      <c r="I609" s="54">
        <v>2</v>
      </c>
      <c r="J609" s="57">
        <v>0.5</v>
      </c>
    </row>
    <row r="610" spans="1:10" x14ac:dyDescent="0.35">
      <c r="A610" s="54" t="s">
        <v>512</v>
      </c>
      <c r="B610" s="54">
        <v>37.627516999999997</v>
      </c>
      <c r="C610" s="54">
        <v>-120.93185</v>
      </c>
      <c r="D610" s="54" t="s">
        <v>513</v>
      </c>
      <c r="E610" s="54" t="s">
        <v>222</v>
      </c>
      <c r="F610" s="54" t="s">
        <v>686</v>
      </c>
      <c r="G610" s="54" t="s">
        <v>223</v>
      </c>
      <c r="H610" s="54">
        <v>1</v>
      </c>
      <c r="I610" s="54">
        <v>1</v>
      </c>
      <c r="J610" s="57">
        <v>1</v>
      </c>
    </row>
    <row r="611" spans="1:10" x14ac:dyDescent="0.35">
      <c r="A611" s="54" t="s">
        <v>514</v>
      </c>
      <c r="B611" s="54">
        <v>36.804617999999998</v>
      </c>
      <c r="C611" s="54">
        <v>-121.77718299999999</v>
      </c>
      <c r="D611" s="54" t="s">
        <v>515</v>
      </c>
      <c r="E611" s="54" t="s">
        <v>222</v>
      </c>
      <c r="F611" s="54" t="s">
        <v>687</v>
      </c>
      <c r="G611" s="54" t="s">
        <v>223</v>
      </c>
      <c r="H611" s="54">
        <v>1</v>
      </c>
      <c r="I611" s="54">
        <v>1</v>
      </c>
      <c r="J611" s="57">
        <v>1</v>
      </c>
    </row>
    <row r="612" spans="1:10" x14ac:dyDescent="0.35">
      <c r="A612" s="54" t="s">
        <v>516</v>
      </c>
      <c r="B612" s="54">
        <v>34.397418999999999</v>
      </c>
      <c r="C612" s="54">
        <v>-118.643163</v>
      </c>
      <c r="D612" s="54" t="s">
        <v>517</v>
      </c>
      <c r="E612" s="54" t="s">
        <v>193</v>
      </c>
      <c r="F612" s="54" t="s">
        <v>688</v>
      </c>
      <c r="G612" s="54" t="s">
        <v>28</v>
      </c>
      <c r="H612" s="54">
        <v>1</v>
      </c>
      <c r="I612" s="54">
        <v>3</v>
      </c>
      <c r="J612" s="57">
        <v>0.33333333333333298</v>
      </c>
    </row>
    <row r="613" spans="1:10" x14ac:dyDescent="0.35">
      <c r="A613" s="54" t="s">
        <v>518</v>
      </c>
      <c r="B613" s="54">
        <v>34.396745000000003</v>
      </c>
      <c r="C613" s="54">
        <v>-118.62647</v>
      </c>
      <c r="D613" s="54" t="s">
        <v>517</v>
      </c>
      <c r="E613" s="54" t="s">
        <v>96</v>
      </c>
      <c r="F613" s="54" t="s">
        <v>688</v>
      </c>
      <c r="G613" s="54" t="s">
        <v>28</v>
      </c>
      <c r="H613" s="54">
        <v>1</v>
      </c>
      <c r="I613" s="54">
        <v>2</v>
      </c>
      <c r="J613" s="57">
        <v>0.5</v>
      </c>
    </row>
    <row r="614" spans="1:10" x14ac:dyDescent="0.35">
      <c r="A614" s="54" t="s">
        <v>519</v>
      </c>
      <c r="B614" s="54">
        <v>33.638195000000003</v>
      </c>
      <c r="C614" s="54">
        <v>-117.95648300000001</v>
      </c>
      <c r="D614" s="54" t="s">
        <v>274</v>
      </c>
      <c r="E614" s="54" t="s">
        <v>222</v>
      </c>
      <c r="F614" s="54" t="s">
        <v>689</v>
      </c>
      <c r="G614" s="54" t="s">
        <v>223</v>
      </c>
      <c r="H614" s="54">
        <v>1</v>
      </c>
      <c r="I614" s="54">
        <v>5</v>
      </c>
      <c r="J614" s="57">
        <v>0.2</v>
      </c>
    </row>
    <row r="615" spans="1:10" x14ac:dyDescent="0.35">
      <c r="A615" s="54" t="s">
        <v>520</v>
      </c>
      <c r="B615" s="54">
        <v>33.851300999999999</v>
      </c>
      <c r="C615" s="54">
        <v>-118.33161800000001</v>
      </c>
      <c r="D615" s="54" t="s">
        <v>173</v>
      </c>
      <c r="E615" s="54" t="s">
        <v>32</v>
      </c>
      <c r="F615" s="54" t="s">
        <v>648</v>
      </c>
      <c r="G615" s="54" t="s">
        <v>33</v>
      </c>
      <c r="H615" s="54">
        <v>5</v>
      </c>
      <c r="I615" s="54">
        <v>13</v>
      </c>
      <c r="J615" s="57">
        <v>0.38461538461538503</v>
      </c>
    </row>
    <row r="616" spans="1:10" x14ac:dyDescent="0.35">
      <c r="A616" s="54" t="s">
        <v>521</v>
      </c>
      <c r="B616" s="54">
        <v>33.853900000000003</v>
      </c>
      <c r="C616" s="54">
        <v>-118.331839</v>
      </c>
      <c r="D616" s="54" t="s">
        <v>173</v>
      </c>
      <c r="E616" s="54" t="s">
        <v>32</v>
      </c>
      <c r="F616" s="54" t="s">
        <v>648</v>
      </c>
      <c r="G616" s="54" t="s">
        <v>33</v>
      </c>
      <c r="H616" s="54">
        <v>2</v>
      </c>
      <c r="I616" s="54">
        <v>14</v>
      </c>
      <c r="J616" s="57">
        <v>0.14285714285714299</v>
      </c>
    </row>
    <row r="617" spans="1:10" x14ac:dyDescent="0.35">
      <c r="A617" s="54" t="s">
        <v>522</v>
      </c>
      <c r="B617" s="54">
        <v>33.847273999999999</v>
      </c>
      <c r="C617" s="54">
        <v>-118.31876099999999</v>
      </c>
      <c r="D617" s="54" t="s">
        <v>173</v>
      </c>
      <c r="E617" s="54" t="s">
        <v>32</v>
      </c>
      <c r="F617" s="54" t="s">
        <v>648</v>
      </c>
      <c r="G617" s="54" t="s">
        <v>33</v>
      </c>
      <c r="H617" s="54">
        <v>1</v>
      </c>
      <c r="I617" s="54">
        <v>12</v>
      </c>
      <c r="J617" s="57">
        <v>8.3333333333333301E-2</v>
      </c>
    </row>
    <row r="618" spans="1:10" x14ac:dyDescent="0.35">
      <c r="A618" s="54" t="s">
        <v>523</v>
      </c>
      <c r="B618" s="54">
        <v>38.012959000000002</v>
      </c>
      <c r="C618" s="54">
        <v>-122.296791</v>
      </c>
      <c r="D618" s="54" t="s">
        <v>524</v>
      </c>
      <c r="E618" s="54" t="s">
        <v>259</v>
      </c>
      <c r="F618" s="54" t="s">
        <v>525</v>
      </c>
      <c r="G618" s="54" t="s">
        <v>226</v>
      </c>
      <c r="H618" s="54">
        <v>1</v>
      </c>
      <c r="I618" s="54">
        <v>3</v>
      </c>
      <c r="J618" s="57">
        <v>0.33333333333333298</v>
      </c>
    </row>
    <row r="619" spans="1:10" x14ac:dyDescent="0.35">
      <c r="A619" s="54" t="s">
        <v>946</v>
      </c>
      <c r="B619" s="54">
        <v>38.003993999999999</v>
      </c>
      <c r="C619" s="54">
        <v>-121.934715</v>
      </c>
      <c r="D619" s="54" t="s">
        <v>165</v>
      </c>
      <c r="E619" s="54" t="s">
        <v>36</v>
      </c>
      <c r="F619" s="54" t="s">
        <v>199</v>
      </c>
      <c r="G619" s="54" t="s">
        <v>37</v>
      </c>
      <c r="H619" s="54">
        <v>7</v>
      </c>
      <c r="I619" s="54">
        <v>14</v>
      </c>
      <c r="J619" s="57">
        <v>0.5</v>
      </c>
    </row>
    <row r="620" spans="1:10" x14ac:dyDescent="0.35">
      <c r="A620" s="54" t="s">
        <v>526</v>
      </c>
      <c r="B620" s="54">
        <v>38.013176999999999</v>
      </c>
      <c r="C620" s="54">
        <v>-121.857922</v>
      </c>
      <c r="D620" s="54" t="s">
        <v>198</v>
      </c>
      <c r="E620" s="54" t="s">
        <v>88</v>
      </c>
      <c r="F620" s="54" t="s">
        <v>1018</v>
      </c>
      <c r="G620" s="54" t="s">
        <v>28</v>
      </c>
      <c r="H620" s="54">
        <v>1</v>
      </c>
      <c r="I620" s="54">
        <v>3</v>
      </c>
      <c r="J620" s="57">
        <v>0.33333333333333298</v>
      </c>
    </row>
    <row r="621" spans="1:10" x14ac:dyDescent="0.35">
      <c r="A621" s="54" t="s">
        <v>527</v>
      </c>
      <c r="B621" s="54">
        <v>35.518481999999999</v>
      </c>
      <c r="C621" s="54">
        <v>-119.078125</v>
      </c>
      <c r="D621" s="54" t="s">
        <v>200</v>
      </c>
      <c r="E621" s="54" t="s">
        <v>96</v>
      </c>
      <c r="F621" s="54" t="s">
        <v>639</v>
      </c>
      <c r="G621" s="54" t="s">
        <v>28</v>
      </c>
      <c r="H621" s="54">
        <v>2</v>
      </c>
      <c r="I621" s="54">
        <v>16</v>
      </c>
      <c r="J621" s="57">
        <v>0.125</v>
      </c>
    </row>
    <row r="622" spans="1:10" x14ac:dyDescent="0.35">
      <c r="A622" s="54" t="s">
        <v>528</v>
      </c>
      <c r="B622" s="54">
        <v>35.481366000000001</v>
      </c>
      <c r="C622" s="54">
        <v>-119.078058</v>
      </c>
      <c r="D622" s="54" t="s">
        <v>200</v>
      </c>
      <c r="E622" s="54" t="s">
        <v>75</v>
      </c>
      <c r="F622" s="54" t="s">
        <v>639</v>
      </c>
      <c r="G622" s="54" t="s">
        <v>28</v>
      </c>
      <c r="H622" s="54">
        <v>2</v>
      </c>
      <c r="I622" s="54">
        <v>25</v>
      </c>
      <c r="J622" s="57">
        <v>0.08</v>
      </c>
    </row>
    <row r="623" spans="1:10" x14ac:dyDescent="0.35">
      <c r="A623" s="54" t="s">
        <v>529</v>
      </c>
      <c r="B623" s="54">
        <v>33.851095999999998</v>
      </c>
      <c r="C623" s="54">
        <v>-118.394712</v>
      </c>
      <c r="D623" s="54" t="s">
        <v>530</v>
      </c>
      <c r="E623" s="54" t="s">
        <v>222</v>
      </c>
      <c r="F623" s="54" t="s">
        <v>531</v>
      </c>
      <c r="G623" s="54" t="s">
        <v>223</v>
      </c>
      <c r="H623" s="54">
        <v>1</v>
      </c>
      <c r="I623" s="54">
        <v>13</v>
      </c>
      <c r="J623" s="57">
        <v>7.69230769230769E-2</v>
      </c>
    </row>
    <row r="624" spans="1:10" x14ac:dyDescent="0.35">
      <c r="A624" s="54" t="s">
        <v>532</v>
      </c>
      <c r="B624" s="54">
        <v>37.949871999999999</v>
      </c>
      <c r="C624" s="54">
        <v>-122.396908</v>
      </c>
      <c r="D624" s="54" t="s">
        <v>83</v>
      </c>
      <c r="E624" s="54" t="s">
        <v>32</v>
      </c>
      <c r="F624" s="54" t="s">
        <v>634</v>
      </c>
      <c r="G624" s="54" t="s">
        <v>33</v>
      </c>
      <c r="H624" s="54">
        <v>2</v>
      </c>
      <c r="I624" s="54">
        <v>4</v>
      </c>
      <c r="J624" s="57">
        <v>0.5</v>
      </c>
    </row>
    <row r="625" spans="1:10" x14ac:dyDescent="0.35">
      <c r="A625" s="54" t="s">
        <v>533</v>
      </c>
      <c r="B625" s="54">
        <v>37.72269</v>
      </c>
      <c r="C625" s="54">
        <v>-120.96018599999999</v>
      </c>
      <c r="D625" s="54" t="s">
        <v>534</v>
      </c>
      <c r="E625" s="54" t="s">
        <v>44</v>
      </c>
      <c r="F625" s="54" t="s">
        <v>881</v>
      </c>
      <c r="G625" s="54" t="s">
        <v>46</v>
      </c>
      <c r="H625" s="54">
        <v>1</v>
      </c>
      <c r="I625" s="54">
        <v>1</v>
      </c>
      <c r="J625" s="57">
        <v>1</v>
      </c>
    </row>
    <row r="626" spans="1:10" x14ac:dyDescent="0.35">
      <c r="A626" s="54" t="s">
        <v>535</v>
      </c>
      <c r="B626" s="54">
        <v>38.040370000000003</v>
      </c>
      <c r="C626" s="54">
        <v>-122.25175400000001</v>
      </c>
      <c r="D626" s="54" t="s">
        <v>82</v>
      </c>
      <c r="E626" s="54" t="s">
        <v>32</v>
      </c>
      <c r="F626" s="54" t="s">
        <v>633</v>
      </c>
      <c r="G626" s="54" t="s">
        <v>33</v>
      </c>
      <c r="H626" s="54">
        <v>3</v>
      </c>
      <c r="I626" s="54">
        <v>13</v>
      </c>
      <c r="J626" s="57">
        <v>0.230769230769231</v>
      </c>
    </row>
    <row r="627" spans="1:10" x14ac:dyDescent="0.35">
      <c r="A627" s="54" t="s">
        <v>536</v>
      </c>
      <c r="B627" s="54">
        <v>33.908630000000002</v>
      </c>
      <c r="C627" s="54">
        <v>-118.285363</v>
      </c>
      <c r="D627" s="54" t="s">
        <v>537</v>
      </c>
      <c r="E627" s="54" t="s">
        <v>75</v>
      </c>
      <c r="F627" s="54" t="s">
        <v>690</v>
      </c>
      <c r="G627" s="54" t="s">
        <v>28</v>
      </c>
      <c r="H627" s="54">
        <v>2</v>
      </c>
      <c r="I627" s="54">
        <v>4</v>
      </c>
      <c r="J627" s="57">
        <v>0.5</v>
      </c>
    </row>
    <row r="628" spans="1:10" x14ac:dyDescent="0.35">
      <c r="A628" s="54" t="s">
        <v>538</v>
      </c>
      <c r="B628" s="54">
        <v>35.438844000000003</v>
      </c>
      <c r="C628" s="54">
        <v>-119.132434</v>
      </c>
      <c r="D628" s="54" t="s">
        <v>539</v>
      </c>
      <c r="E628" s="54" t="s">
        <v>75</v>
      </c>
      <c r="F628" s="54" t="s">
        <v>691</v>
      </c>
      <c r="G628" s="54" t="s">
        <v>28</v>
      </c>
      <c r="H628" s="54">
        <v>1</v>
      </c>
      <c r="I628" s="54">
        <v>3</v>
      </c>
      <c r="J628" s="57">
        <v>0.33333333333333298</v>
      </c>
    </row>
    <row r="629" spans="1:10" x14ac:dyDescent="0.35">
      <c r="A629" s="54" t="s">
        <v>540</v>
      </c>
      <c r="B629" s="54">
        <v>35.434640000000002</v>
      </c>
      <c r="C629" s="54">
        <v>-119.141121</v>
      </c>
      <c r="D629" s="54" t="s">
        <v>539</v>
      </c>
      <c r="E629" s="54" t="s">
        <v>88</v>
      </c>
      <c r="F629" s="54" t="s">
        <v>1016</v>
      </c>
      <c r="G629" s="54" t="s">
        <v>28</v>
      </c>
      <c r="H629" s="54">
        <v>1</v>
      </c>
      <c r="I629" s="54">
        <v>6</v>
      </c>
      <c r="J629" s="57">
        <v>0.16666666666666699</v>
      </c>
    </row>
    <row r="630" spans="1:10" x14ac:dyDescent="0.35">
      <c r="A630" s="54" t="s">
        <v>541</v>
      </c>
      <c r="B630" s="54">
        <v>37.685172999999999</v>
      </c>
      <c r="C630" s="54">
        <v>-121.164648</v>
      </c>
      <c r="D630" s="54" t="s">
        <v>542</v>
      </c>
      <c r="E630" s="54" t="s">
        <v>44</v>
      </c>
      <c r="F630" s="54" t="s">
        <v>876</v>
      </c>
      <c r="G630" s="54" t="s">
        <v>46</v>
      </c>
      <c r="H630" s="54">
        <v>1</v>
      </c>
      <c r="I630" s="54">
        <v>1</v>
      </c>
      <c r="J630" s="57">
        <v>1</v>
      </c>
    </row>
    <row r="631" spans="1:10" x14ac:dyDescent="0.35">
      <c r="A631" s="54" t="s">
        <v>544</v>
      </c>
      <c r="B631" s="54">
        <v>32.694343000000003</v>
      </c>
      <c r="C631" s="54">
        <v>-117.146467</v>
      </c>
      <c r="D631" s="54" t="s">
        <v>543</v>
      </c>
      <c r="E631" s="54" t="s">
        <v>222</v>
      </c>
      <c r="F631" s="54" t="s">
        <v>545</v>
      </c>
      <c r="G631" s="54" t="s">
        <v>223</v>
      </c>
      <c r="H631" s="54">
        <v>1</v>
      </c>
      <c r="I631" s="54">
        <v>2</v>
      </c>
      <c r="J631" s="57">
        <v>0.5</v>
      </c>
    </row>
    <row r="632" spans="1:10" x14ac:dyDescent="0.35">
      <c r="A632" s="54" t="s">
        <v>546</v>
      </c>
      <c r="B632" s="54">
        <v>32.731698999999999</v>
      </c>
      <c r="C632" s="54">
        <v>-117.06889</v>
      </c>
      <c r="D632" s="54" t="s">
        <v>543</v>
      </c>
      <c r="E632" s="54" t="s">
        <v>36</v>
      </c>
      <c r="F632" s="54" t="s">
        <v>547</v>
      </c>
      <c r="G632" s="54" t="s">
        <v>37</v>
      </c>
      <c r="H632" s="54">
        <v>1</v>
      </c>
      <c r="I632" s="54">
        <v>1</v>
      </c>
      <c r="J632" s="57">
        <v>1</v>
      </c>
    </row>
    <row r="633" spans="1:10" x14ac:dyDescent="0.35">
      <c r="A633" s="54" t="s">
        <v>548</v>
      </c>
      <c r="B633" s="54">
        <v>35.137946999999997</v>
      </c>
      <c r="C633" s="54">
        <v>-119.30336200000001</v>
      </c>
      <c r="D633" s="54" t="s">
        <v>549</v>
      </c>
      <c r="E633" s="54" t="s">
        <v>88</v>
      </c>
      <c r="F633" s="54" t="s">
        <v>692</v>
      </c>
      <c r="G633" s="54" t="s">
        <v>28</v>
      </c>
      <c r="H633" s="54">
        <v>2</v>
      </c>
      <c r="I633" s="54">
        <v>2</v>
      </c>
      <c r="J633" s="57">
        <v>1</v>
      </c>
    </row>
    <row r="634" spans="1:10" x14ac:dyDescent="0.35">
      <c r="A634" s="54" t="s">
        <v>550</v>
      </c>
      <c r="B634" s="54">
        <v>35.432577999999999</v>
      </c>
      <c r="C634" s="54">
        <v>-119.14342499999999</v>
      </c>
      <c r="D634" s="54" t="s">
        <v>1462</v>
      </c>
      <c r="E634" s="54" t="s">
        <v>75</v>
      </c>
      <c r="F634" s="54" t="s">
        <v>1017</v>
      </c>
      <c r="G634" s="54" t="s">
        <v>28</v>
      </c>
      <c r="H634" s="54">
        <v>1</v>
      </c>
      <c r="I634" s="54">
        <v>3</v>
      </c>
      <c r="J634" s="57">
        <v>0.33333333333333298</v>
      </c>
    </row>
    <row r="635" spans="1:10" x14ac:dyDescent="0.35">
      <c r="A635" s="54" t="s">
        <v>551</v>
      </c>
      <c r="B635" s="54">
        <v>33.811203999999996</v>
      </c>
      <c r="C635" s="54">
        <v>-118.17481600000001</v>
      </c>
      <c r="D635" s="54" t="s">
        <v>552</v>
      </c>
      <c r="E635" s="54" t="s">
        <v>222</v>
      </c>
      <c r="F635" s="54" t="s">
        <v>693</v>
      </c>
      <c r="G635" s="54" t="s">
        <v>223</v>
      </c>
      <c r="H635" s="54">
        <v>1</v>
      </c>
      <c r="I635" s="54">
        <v>5</v>
      </c>
      <c r="J635" s="57">
        <v>0.2</v>
      </c>
    </row>
    <row r="636" spans="1:10" x14ac:dyDescent="0.35">
      <c r="A636" s="54" t="s">
        <v>553</v>
      </c>
      <c r="B636" s="54">
        <v>37.952956999999998</v>
      </c>
      <c r="C636" s="54">
        <v>-122.399376</v>
      </c>
      <c r="D636" s="54" t="s">
        <v>83</v>
      </c>
      <c r="E636" s="54" t="s">
        <v>32</v>
      </c>
      <c r="F636" s="54" t="s">
        <v>634</v>
      </c>
      <c r="G636" s="54" t="s">
        <v>33</v>
      </c>
      <c r="H636" s="54">
        <v>1</v>
      </c>
      <c r="I636" s="54">
        <v>4</v>
      </c>
      <c r="J636" s="57">
        <v>0.25</v>
      </c>
    </row>
    <row r="637" spans="1:10" x14ac:dyDescent="0.35">
      <c r="A637" s="54" t="s">
        <v>554</v>
      </c>
      <c r="B637" s="54">
        <v>32.85222649</v>
      </c>
      <c r="C637" s="54">
        <v>-117.1631904</v>
      </c>
      <c r="D637" s="54" t="s">
        <v>543</v>
      </c>
      <c r="E637" s="54" t="s">
        <v>36</v>
      </c>
      <c r="F637" s="54" t="s">
        <v>555</v>
      </c>
      <c r="G637" s="54" t="s">
        <v>37</v>
      </c>
      <c r="H637" s="54">
        <v>1</v>
      </c>
      <c r="I637" s="54">
        <v>1</v>
      </c>
      <c r="J637" s="57">
        <v>1</v>
      </c>
    </row>
    <row r="638" spans="1:10" x14ac:dyDescent="0.35">
      <c r="A638" s="54" t="s">
        <v>556</v>
      </c>
      <c r="B638" s="54">
        <v>37.494481999999998</v>
      </c>
      <c r="C638" s="54">
        <v>-120.964547</v>
      </c>
      <c r="D638" s="54" t="s">
        <v>557</v>
      </c>
      <c r="E638" s="54" t="s">
        <v>44</v>
      </c>
      <c r="F638" s="54" t="s">
        <v>694</v>
      </c>
      <c r="G638" s="54" t="s">
        <v>46</v>
      </c>
      <c r="H638" s="54">
        <v>1</v>
      </c>
      <c r="I638" s="54">
        <v>2</v>
      </c>
      <c r="J638" s="57">
        <v>0.5</v>
      </c>
    </row>
    <row r="639" spans="1:10" x14ac:dyDescent="0.35">
      <c r="A639" s="54" t="s">
        <v>558</v>
      </c>
      <c r="B639" s="54">
        <v>37.494540000000001</v>
      </c>
      <c r="C639" s="54">
        <v>-120.98117499999999</v>
      </c>
      <c r="D639" s="54" t="s">
        <v>557</v>
      </c>
      <c r="E639" s="54" t="s">
        <v>44</v>
      </c>
      <c r="F639" s="54" t="s">
        <v>876</v>
      </c>
      <c r="G639" s="54" t="s">
        <v>46</v>
      </c>
      <c r="H639" s="54">
        <v>1</v>
      </c>
      <c r="I639" s="54">
        <v>2</v>
      </c>
      <c r="J639" s="57">
        <v>0.5</v>
      </c>
    </row>
    <row r="640" spans="1:10" x14ac:dyDescent="0.35">
      <c r="A640" s="54" t="s">
        <v>559</v>
      </c>
      <c r="B640" s="54">
        <v>34.338188000000002</v>
      </c>
      <c r="C640" s="54">
        <v>-119.012845</v>
      </c>
      <c r="D640" s="54" t="s">
        <v>560</v>
      </c>
      <c r="E640" s="54" t="s">
        <v>193</v>
      </c>
      <c r="F640" s="54" t="s">
        <v>695</v>
      </c>
      <c r="G640" s="54" t="s">
        <v>28</v>
      </c>
      <c r="H640" s="54">
        <v>1</v>
      </c>
      <c r="I640" s="54">
        <v>2</v>
      </c>
      <c r="J640" s="57">
        <v>0.5</v>
      </c>
    </row>
    <row r="641" spans="1:10" x14ac:dyDescent="0.35">
      <c r="A641" s="54" t="s">
        <v>561</v>
      </c>
      <c r="B641" s="54">
        <v>34.361764000000001</v>
      </c>
      <c r="C641" s="54">
        <v>-118.922194</v>
      </c>
      <c r="D641" s="54" t="s">
        <v>560</v>
      </c>
      <c r="E641" s="54" t="s">
        <v>88</v>
      </c>
      <c r="F641" s="54" t="s">
        <v>695</v>
      </c>
      <c r="G641" s="54" t="s">
        <v>28</v>
      </c>
      <c r="H641" s="54">
        <v>1</v>
      </c>
      <c r="I641" s="54">
        <v>3</v>
      </c>
      <c r="J641" s="57">
        <v>0.33333333333333298</v>
      </c>
    </row>
    <row r="642" spans="1:10" x14ac:dyDescent="0.35">
      <c r="A642" s="54" t="s">
        <v>562</v>
      </c>
      <c r="B642" s="54">
        <v>34.261673999999999</v>
      </c>
      <c r="C642" s="54">
        <v>-118.407605</v>
      </c>
      <c r="D642" s="54" t="s">
        <v>563</v>
      </c>
      <c r="E642" s="54" t="s">
        <v>42</v>
      </c>
      <c r="F642" s="54" t="s">
        <v>696</v>
      </c>
      <c r="G642" s="54" t="s">
        <v>28</v>
      </c>
      <c r="H642" s="54">
        <v>1</v>
      </c>
      <c r="I642" s="54">
        <v>2</v>
      </c>
      <c r="J642" s="57">
        <v>0.5</v>
      </c>
    </row>
    <row r="643" spans="1:10" x14ac:dyDescent="0.35">
      <c r="A643" s="54" t="s">
        <v>564</v>
      </c>
      <c r="B643" s="54">
        <v>34.243076000000002</v>
      </c>
      <c r="C643" s="54">
        <v>-118.38114</v>
      </c>
      <c r="D643" s="54" t="s">
        <v>563</v>
      </c>
      <c r="E643" s="54" t="s">
        <v>36</v>
      </c>
      <c r="F643" s="54" t="s">
        <v>565</v>
      </c>
      <c r="G643" s="54" t="s">
        <v>37</v>
      </c>
      <c r="H643" s="54">
        <v>1</v>
      </c>
      <c r="I643" s="54">
        <v>3</v>
      </c>
      <c r="J643" s="57">
        <v>0.33333333333333298</v>
      </c>
    </row>
    <row r="644" spans="1:10" x14ac:dyDescent="0.35">
      <c r="A644" s="54" t="s">
        <v>566</v>
      </c>
      <c r="B644" s="54">
        <v>34.246859999999998</v>
      </c>
      <c r="C644" s="54">
        <v>-118.389803</v>
      </c>
      <c r="D644" s="54" t="s">
        <v>563</v>
      </c>
      <c r="E644" s="54" t="s">
        <v>222</v>
      </c>
      <c r="F644" s="54" t="s">
        <v>567</v>
      </c>
      <c r="G644" s="54" t="s">
        <v>223</v>
      </c>
      <c r="H644" s="54">
        <v>1</v>
      </c>
      <c r="I644" s="54">
        <v>3</v>
      </c>
      <c r="J644" s="57">
        <v>0.33333333333333298</v>
      </c>
    </row>
    <row r="645" spans="1:10" x14ac:dyDescent="0.35">
      <c r="A645" s="54" t="s">
        <v>568</v>
      </c>
      <c r="B645" s="54">
        <v>37.755670000000002</v>
      </c>
      <c r="C645" s="54">
        <v>-121.65272</v>
      </c>
      <c r="D645" s="54" t="s">
        <v>374</v>
      </c>
      <c r="E645" s="54" t="s">
        <v>36</v>
      </c>
      <c r="F645" s="54" t="s">
        <v>569</v>
      </c>
      <c r="G645" s="54" t="s">
        <v>37</v>
      </c>
      <c r="H645" s="54">
        <v>1</v>
      </c>
      <c r="I645" s="54">
        <v>12</v>
      </c>
      <c r="J645" s="57">
        <v>8.3333333333333301E-2</v>
      </c>
    </row>
    <row r="646" spans="1:10" x14ac:dyDescent="0.35">
      <c r="A646" s="54" t="s">
        <v>570</v>
      </c>
      <c r="B646" s="54">
        <v>34.429025000000003</v>
      </c>
      <c r="C646" s="54">
        <v>-118.58992499999999</v>
      </c>
      <c r="D646" s="54" t="s">
        <v>258</v>
      </c>
      <c r="E646" s="54" t="s">
        <v>259</v>
      </c>
      <c r="F646" s="54" t="s">
        <v>571</v>
      </c>
      <c r="G646" s="54" t="s">
        <v>226</v>
      </c>
      <c r="H646" s="54">
        <v>7</v>
      </c>
      <c r="I646" s="54">
        <v>30</v>
      </c>
      <c r="J646" s="57">
        <v>0.233333333333333</v>
      </c>
    </row>
    <row r="647" spans="1:10" x14ac:dyDescent="0.35">
      <c r="A647" s="54" t="s">
        <v>572</v>
      </c>
      <c r="B647" s="54">
        <v>34.298471999999997</v>
      </c>
      <c r="C647" s="54">
        <v>-119.299644</v>
      </c>
      <c r="D647" s="54" t="s">
        <v>79</v>
      </c>
      <c r="E647" s="54" t="s">
        <v>162</v>
      </c>
      <c r="F647" s="54" t="s">
        <v>1463</v>
      </c>
      <c r="G647" s="54" t="s">
        <v>28</v>
      </c>
      <c r="H647" s="54">
        <v>1</v>
      </c>
      <c r="I647" s="54">
        <v>4</v>
      </c>
      <c r="J647" s="57">
        <v>0.25</v>
      </c>
    </row>
    <row r="648" spans="1:10" x14ac:dyDescent="0.35">
      <c r="A648" s="54" t="s">
        <v>573</v>
      </c>
      <c r="B648" s="54">
        <v>34.298577999999999</v>
      </c>
      <c r="C648" s="54">
        <v>-119.300219</v>
      </c>
      <c r="D648" s="54" t="s">
        <v>79</v>
      </c>
      <c r="E648" s="54" t="s">
        <v>162</v>
      </c>
      <c r="F648" s="54" t="s">
        <v>1463</v>
      </c>
      <c r="G648" s="54" t="s">
        <v>28</v>
      </c>
      <c r="H648" s="54">
        <v>1</v>
      </c>
      <c r="I648" s="54">
        <v>4</v>
      </c>
      <c r="J648" s="57">
        <v>0.25</v>
      </c>
    </row>
    <row r="649" spans="1:10" x14ac:dyDescent="0.35">
      <c r="A649" s="54" t="s">
        <v>574</v>
      </c>
      <c r="B649" s="54">
        <v>35.012202000000002</v>
      </c>
      <c r="C649" s="54">
        <v>-118.962377</v>
      </c>
      <c r="D649" s="54" t="s">
        <v>214</v>
      </c>
      <c r="E649" s="54" t="s">
        <v>88</v>
      </c>
      <c r="F649" s="54" t="s">
        <v>697</v>
      </c>
      <c r="G649" s="54" t="s">
        <v>28</v>
      </c>
      <c r="H649" s="54">
        <v>1</v>
      </c>
      <c r="I649" s="54">
        <v>4</v>
      </c>
      <c r="J649" s="57">
        <v>0.25</v>
      </c>
    </row>
    <row r="650" spans="1:10" x14ac:dyDescent="0.35">
      <c r="A650" s="54" t="s">
        <v>575</v>
      </c>
      <c r="B650" s="54">
        <v>35.022891999999999</v>
      </c>
      <c r="C650" s="54">
        <v>-118.92636299999999</v>
      </c>
      <c r="D650" s="54" t="s">
        <v>214</v>
      </c>
      <c r="E650" s="54" t="s">
        <v>55</v>
      </c>
      <c r="F650" s="54" t="s">
        <v>1464</v>
      </c>
      <c r="G650" s="54" t="s">
        <v>56</v>
      </c>
      <c r="H650" s="54">
        <v>1</v>
      </c>
      <c r="I650" s="54">
        <v>4</v>
      </c>
      <c r="J650" s="57">
        <v>0.25</v>
      </c>
    </row>
    <row r="651" spans="1:10" x14ac:dyDescent="0.35">
      <c r="A651" s="54" t="s">
        <v>576</v>
      </c>
      <c r="B651" s="54">
        <v>33.805010000000003</v>
      </c>
      <c r="C651" s="54">
        <v>-118.27238699999999</v>
      </c>
      <c r="D651" s="54" t="s">
        <v>41</v>
      </c>
      <c r="E651" s="54" t="s">
        <v>96</v>
      </c>
      <c r="F651" s="54" t="s">
        <v>672</v>
      </c>
      <c r="G651" s="54" t="s">
        <v>28</v>
      </c>
      <c r="H651" s="54">
        <v>1</v>
      </c>
      <c r="I651" s="54">
        <v>11</v>
      </c>
      <c r="J651" s="57">
        <v>9.0909090909090898E-2</v>
      </c>
    </row>
    <row r="652" spans="1:10" x14ac:dyDescent="0.35">
      <c r="A652" s="54" t="s">
        <v>577</v>
      </c>
      <c r="B652" s="54">
        <v>33.774726999999999</v>
      </c>
      <c r="C652" s="54">
        <v>-118.290496</v>
      </c>
      <c r="D652" s="54" t="s">
        <v>41</v>
      </c>
      <c r="E652" s="54" t="s">
        <v>75</v>
      </c>
      <c r="F652" s="54" t="s">
        <v>672</v>
      </c>
      <c r="G652" s="54" t="s">
        <v>28</v>
      </c>
      <c r="H652" s="54">
        <v>1</v>
      </c>
      <c r="I652" s="54">
        <v>8</v>
      </c>
      <c r="J652" s="57">
        <v>0.125</v>
      </c>
    </row>
    <row r="653" spans="1:10" x14ac:dyDescent="0.35">
      <c r="A653" s="54" t="s">
        <v>578</v>
      </c>
      <c r="B653" s="54">
        <v>33.804214000000002</v>
      </c>
      <c r="C653" s="54">
        <v>-118.243943</v>
      </c>
      <c r="D653" s="54" t="s">
        <v>189</v>
      </c>
      <c r="E653" s="54" t="s">
        <v>75</v>
      </c>
      <c r="F653" s="54" t="s">
        <v>956</v>
      </c>
      <c r="G653" s="54" t="s">
        <v>28</v>
      </c>
      <c r="H653" s="54">
        <v>5</v>
      </c>
      <c r="I653" s="54">
        <v>14</v>
      </c>
      <c r="J653" s="57">
        <v>0.35714285714285698</v>
      </c>
    </row>
    <row r="654" spans="1:10" x14ac:dyDescent="0.35">
      <c r="A654" s="54" t="s">
        <v>579</v>
      </c>
      <c r="B654" s="54">
        <v>33.804735999999998</v>
      </c>
      <c r="C654" s="54">
        <v>-118.24483499999999</v>
      </c>
      <c r="D654" s="54" t="s">
        <v>41</v>
      </c>
      <c r="E654" s="54" t="s">
        <v>32</v>
      </c>
      <c r="F654" s="54" t="s">
        <v>671</v>
      </c>
      <c r="G654" s="54" t="s">
        <v>33</v>
      </c>
      <c r="H654" s="54">
        <v>1</v>
      </c>
      <c r="I654" s="54">
        <v>14</v>
      </c>
      <c r="J654" s="57">
        <v>7.1428571428571397E-2</v>
      </c>
    </row>
    <row r="655" spans="1:10" x14ac:dyDescent="0.35">
      <c r="A655" s="54" t="s">
        <v>580</v>
      </c>
      <c r="B655" s="54">
        <v>33.805126000000001</v>
      </c>
      <c r="C655" s="54">
        <v>-118.24593400000001</v>
      </c>
      <c r="D655" s="54" t="s">
        <v>41</v>
      </c>
      <c r="E655" s="54" t="s">
        <v>32</v>
      </c>
      <c r="F655" s="54" t="s">
        <v>671</v>
      </c>
      <c r="G655" s="54" t="s">
        <v>33</v>
      </c>
      <c r="H655" s="54">
        <v>1</v>
      </c>
      <c r="I655" s="54">
        <v>11</v>
      </c>
      <c r="J655" s="57">
        <v>9.0909090909090898E-2</v>
      </c>
    </row>
    <row r="656" spans="1:10" x14ac:dyDescent="0.35">
      <c r="A656" s="54" t="s">
        <v>581</v>
      </c>
      <c r="B656" s="54">
        <v>33.783465</v>
      </c>
      <c r="C656" s="54">
        <v>-118.23437300000001</v>
      </c>
      <c r="D656" s="54" t="s">
        <v>41</v>
      </c>
      <c r="E656" s="54" t="s">
        <v>32</v>
      </c>
      <c r="F656" s="54" t="s">
        <v>643</v>
      </c>
      <c r="G656" s="54" t="s">
        <v>33</v>
      </c>
      <c r="H656" s="54">
        <v>1</v>
      </c>
      <c r="I656" s="54">
        <v>12</v>
      </c>
      <c r="J656" s="57">
        <v>8.3333333333333301E-2</v>
      </c>
    </row>
    <row r="657" spans="1:10" x14ac:dyDescent="0.35">
      <c r="A657" s="54" t="s">
        <v>582</v>
      </c>
      <c r="B657" s="54">
        <v>33.776327999999999</v>
      </c>
      <c r="C657" s="54">
        <v>-118.22919</v>
      </c>
      <c r="D657" s="54" t="s">
        <v>41</v>
      </c>
      <c r="E657" s="54" t="s">
        <v>32</v>
      </c>
      <c r="F657" s="54" t="s">
        <v>643</v>
      </c>
      <c r="G657" s="54" t="s">
        <v>33</v>
      </c>
      <c r="H657" s="54">
        <v>2</v>
      </c>
      <c r="I657" s="54">
        <v>9</v>
      </c>
      <c r="J657" s="57">
        <v>0.22222222222222199</v>
      </c>
    </row>
    <row r="658" spans="1:10" x14ac:dyDescent="0.35">
      <c r="A658" s="54" t="s">
        <v>583</v>
      </c>
      <c r="B658" s="54">
        <v>33.804504000000001</v>
      </c>
      <c r="C658" s="54">
        <v>-118.24450400000001</v>
      </c>
      <c r="D658" s="54" t="s">
        <v>41</v>
      </c>
      <c r="E658" s="54" t="s">
        <v>32</v>
      </c>
      <c r="F658" s="54" t="s">
        <v>671</v>
      </c>
      <c r="G658" s="54" t="s">
        <v>33</v>
      </c>
      <c r="H658" s="54">
        <v>3</v>
      </c>
      <c r="I658" s="54">
        <v>14</v>
      </c>
      <c r="J658" s="57">
        <v>0.214285714285714</v>
      </c>
    </row>
    <row r="659" spans="1:10" x14ac:dyDescent="0.35">
      <c r="A659" s="54" t="s">
        <v>584</v>
      </c>
      <c r="B659" s="54">
        <v>33.774510999999997</v>
      </c>
      <c r="C659" s="54">
        <v>-118.287503</v>
      </c>
      <c r="D659" s="54" t="s">
        <v>41</v>
      </c>
      <c r="E659" s="54" t="s">
        <v>88</v>
      </c>
      <c r="F659" s="54" t="s">
        <v>672</v>
      </c>
      <c r="G659" s="54" t="s">
        <v>28</v>
      </c>
      <c r="H659" s="54">
        <v>1</v>
      </c>
      <c r="I659" s="54">
        <v>8</v>
      </c>
      <c r="J659" s="57">
        <v>0.125</v>
      </c>
    </row>
    <row r="660" spans="1:10" x14ac:dyDescent="0.35">
      <c r="A660" s="54" t="s">
        <v>585</v>
      </c>
      <c r="B660" s="54">
        <v>33.803642000000004</v>
      </c>
      <c r="C660" s="54">
        <v>-118.284674</v>
      </c>
      <c r="D660" s="54" t="s">
        <v>41</v>
      </c>
      <c r="E660" s="54" t="s">
        <v>259</v>
      </c>
      <c r="F660" s="54" t="s">
        <v>586</v>
      </c>
      <c r="G660" s="54" t="s">
        <v>226</v>
      </c>
      <c r="H660" s="54">
        <v>3</v>
      </c>
      <c r="I660" s="54">
        <v>11</v>
      </c>
      <c r="J660" s="57">
        <v>0.27272727272727298</v>
      </c>
    </row>
    <row r="661" spans="1:10" x14ac:dyDescent="0.35">
      <c r="A661" s="54" t="s">
        <v>587</v>
      </c>
      <c r="B661" s="54">
        <v>33.802250000000001</v>
      </c>
      <c r="C661" s="54">
        <v>-118.279252</v>
      </c>
      <c r="D661" s="54" t="s">
        <v>41</v>
      </c>
      <c r="E661" s="54" t="s">
        <v>259</v>
      </c>
      <c r="F661" s="54" t="s">
        <v>586</v>
      </c>
      <c r="G661" s="54" t="s">
        <v>226</v>
      </c>
      <c r="H661" s="54">
        <v>1</v>
      </c>
      <c r="I661" s="54">
        <v>15</v>
      </c>
      <c r="J661" s="57">
        <v>6.6666666666666693E-2</v>
      </c>
    </row>
    <row r="662" spans="1:10" x14ac:dyDescent="0.35">
      <c r="A662" s="54" t="s">
        <v>588</v>
      </c>
      <c r="B662" s="54">
        <v>37.952675999999997</v>
      </c>
      <c r="C662" s="54">
        <v>-122.397325</v>
      </c>
      <c r="D662" s="54" t="s">
        <v>83</v>
      </c>
      <c r="E662" s="54" t="s">
        <v>32</v>
      </c>
      <c r="F662" s="54" t="s">
        <v>634</v>
      </c>
      <c r="G662" s="54" t="s">
        <v>33</v>
      </c>
      <c r="H662" s="54">
        <v>1</v>
      </c>
      <c r="I662" s="54">
        <v>5</v>
      </c>
      <c r="J662" s="57">
        <v>0.2</v>
      </c>
    </row>
    <row r="663" spans="1:10" x14ac:dyDescent="0.35">
      <c r="A663" s="54" t="s">
        <v>589</v>
      </c>
      <c r="B663" s="54">
        <v>37.753588000000001</v>
      </c>
      <c r="C663" s="54">
        <v>-121.65752000000001</v>
      </c>
      <c r="D663" s="54" t="s">
        <v>374</v>
      </c>
      <c r="E663" s="54" t="s">
        <v>36</v>
      </c>
      <c r="F663" s="54" t="s">
        <v>569</v>
      </c>
      <c r="G663" s="54" t="s">
        <v>37</v>
      </c>
      <c r="H663" s="54">
        <v>1</v>
      </c>
      <c r="I663" s="54">
        <v>13</v>
      </c>
      <c r="J663" s="57">
        <v>7.69230769230769E-2</v>
      </c>
    </row>
    <row r="664" spans="1:10" x14ac:dyDescent="0.35">
      <c r="A664" s="54" t="s">
        <v>590</v>
      </c>
      <c r="B664" s="54">
        <v>37.919100999999998</v>
      </c>
      <c r="C664" s="54">
        <v>-122.366709</v>
      </c>
      <c r="D664" s="54" t="s">
        <v>83</v>
      </c>
      <c r="E664" s="54" t="s">
        <v>591</v>
      </c>
      <c r="F664" s="54" t="s">
        <v>1465</v>
      </c>
      <c r="G664" s="54" t="s">
        <v>33</v>
      </c>
      <c r="H664" s="54">
        <v>1</v>
      </c>
      <c r="I664" s="54">
        <v>4</v>
      </c>
      <c r="J664" s="57">
        <v>0.25</v>
      </c>
    </row>
    <row r="665" spans="1:10" x14ac:dyDescent="0.35">
      <c r="A665" s="54" t="s">
        <v>592</v>
      </c>
      <c r="B665" s="54">
        <v>38.1648</v>
      </c>
      <c r="C665" s="54">
        <v>-122.56734299999999</v>
      </c>
      <c r="D665" s="54" t="s">
        <v>593</v>
      </c>
      <c r="E665" s="54" t="s">
        <v>36</v>
      </c>
      <c r="F665" s="54" t="s">
        <v>333</v>
      </c>
      <c r="G665" s="54" t="s">
        <v>37</v>
      </c>
      <c r="H665" s="54">
        <v>1</v>
      </c>
      <c r="I665" s="54">
        <v>3</v>
      </c>
      <c r="J665" s="57">
        <v>0.33333333333333298</v>
      </c>
    </row>
    <row r="666" spans="1:10" x14ac:dyDescent="0.35">
      <c r="A666" s="54" t="s">
        <v>594</v>
      </c>
      <c r="B666" s="54">
        <v>35.478814</v>
      </c>
      <c r="C666" s="54">
        <v>-119.75411099999999</v>
      </c>
      <c r="D666" s="54" t="s">
        <v>377</v>
      </c>
      <c r="E666" s="54" t="s">
        <v>88</v>
      </c>
      <c r="F666" s="54" t="s">
        <v>676</v>
      </c>
      <c r="G666" s="54" t="s">
        <v>28</v>
      </c>
      <c r="H666" s="54">
        <v>1</v>
      </c>
      <c r="I666" s="54">
        <v>3</v>
      </c>
      <c r="J666" s="57">
        <v>0.33333333333333298</v>
      </c>
    </row>
    <row r="667" spans="1:10" x14ac:dyDescent="0.35">
      <c r="A667" s="54" t="s">
        <v>595</v>
      </c>
      <c r="B667" s="54">
        <v>37.754474999999999</v>
      </c>
      <c r="C667" s="54">
        <v>-121.65650599999999</v>
      </c>
      <c r="D667" s="54" t="s">
        <v>374</v>
      </c>
      <c r="E667" s="54" t="s">
        <v>36</v>
      </c>
      <c r="F667" s="54" t="s">
        <v>569</v>
      </c>
      <c r="G667" s="54" t="s">
        <v>37</v>
      </c>
      <c r="H667" s="54">
        <v>5</v>
      </c>
      <c r="I667" s="54">
        <v>12</v>
      </c>
      <c r="J667" s="57">
        <v>0.41666666666666702</v>
      </c>
    </row>
    <row r="668" spans="1:10" x14ac:dyDescent="0.35">
      <c r="A668" s="54" t="s">
        <v>596</v>
      </c>
      <c r="B668" s="54">
        <v>35.306719000000001</v>
      </c>
      <c r="C668" s="54">
        <v>-119.710038</v>
      </c>
      <c r="D668" s="54" t="s">
        <v>157</v>
      </c>
      <c r="E668" s="54" t="s">
        <v>88</v>
      </c>
      <c r="F668" s="54" t="s">
        <v>645</v>
      </c>
      <c r="G668" s="54" t="s">
        <v>28</v>
      </c>
      <c r="H668" s="54">
        <v>1</v>
      </c>
      <c r="I668" s="54">
        <v>4</v>
      </c>
      <c r="J668" s="57">
        <v>0.25</v>
      </c>
    </row>
    <row r="669" spans="1:10" x14ac:dyDescent="0.35">
      <c r="A669" s="54" t="s">
        <v>597</v>
      </c>
      <c r="B669" s="54">
        <v>35.021569999999997</v>
      </c>
      <c r="C669" s="54">
        <v>-119.294771</v>
      </c>
      <c r="D669" s="54" t="s">
        <v>285</v>
      </c>
      <c r="E669" s="54" t="s">
        <v>96</v>
      </c>
      <c r="F669" s="54" t="s">
        <v>670</v>
      </c>
      <c r="G669" s="54" t="s">
        <v>28</v>
      </c>
      <c r="H669" s="54">
        <v>1</v>
      </c>
      <c r="I669" s="54">
        <v>3</v>
      </c>
      <c r="J669" s="57">
        <v>0.33333333333333298</v>
      </c>
    </row>
    <row r="670" spans="1:10" x14ac:dyDescent="0.35">
      <c r="A670" s="54" t="s">
        <v>719</v>
      </c>
      <c r="B670" s="54">
        <v>35.437691999999998</v>
      </c>
      <c r="C670" s="54">
        <v>-119.008937</v>
      </c>
      <c r="D670" s="54" t="s">
        <v>192</v>
      </c>
      <c r="E670" s="54" t="s">
        <v>88</v>
      </c>
      <c r="F670" s="54" t="s">
        <v>640</v>
      </c>
      <c r="G670" s="54" t="s">
        <v>28</v>
      </c>
      <c r="H670" s="54">
        <v>1</v>
      </c>
      <c r="I670" s="54">
        <v>8</v>
      </c>
      <c r="J670" s="57">
        <v>0.125</v>
      </c>
    </row>
    <row r="671" spans="1:10" x14ac:dyDescent="0.35">
      <c r="A671" s="54" t="s">
        <v>720</v>
      </c>
      <c r="B671" s="54">
        <v>35.442622</v>
      </c>
      <c r="C671" s="54">
        <v>-119.00056600000001</v>
      </c>
      <c r="D671" s="54" t="s">
        <v>192</v>
      </c>
      <c r="E671" s="54" t="s">
        <v>88</v>
      </c>
      <c r="F671" s="54" t="s">
        <v>640</v>
      </c>
      <c r="G671" s="54" t="s">
        <v>28</v>
      </c>
      <c r="H671" s="54">
        <v>1</v>
      </c>
      <c r="I671" s="54">
        <v>7</v>
      </c>
      <c r="J671" s="57">
        <v>0.14285714285714299</v>
      </c>
    </row>
    <row r="672" spans="1:10" x14ac:dyDescent="0.35">
      <c r="A672" s="54" t="s">
        <v>721</v>
      </c>
      <c r="B672" s="54">
        <v>36.103687000000001</v>
      </c>
      <c r="C672" s="54">
        <v>-119.451897</v>
      </c>
      <c r="D672" s="54" t="s">
        <v>614</v>
      </c>
      <c r="E672" s="54" t="s">
        <v>44</v>
      </c>
      <c r="F672" s="54" t="s">
        <v>887</v>
      </c>
      <c r="G672" s="54" t="s">
        <v>46</v>
      </c>
      <c r="H672" s="54">
        <v>1</v>
      </c>
      <c r="I672" s="54">
        <v>2</v>
      </c>
      <c r="J672" s="57">
        <v>0.5</v>
      </c>
    </row>
    <row r="673" spans="1:10" x14ac:dyDescent="0.35">
      <c r="A673" s="54" t="s">
        <v>722</v>
      </c>
      <c r="B673" s="54">
        <v>36.149205000000002</v>
      </c>
      <c r="C673" s="54">
        <v>-119.28851299999999</v>
      </c>
      <c r="D673" s="54" t="s">
        <v>701</v>
      </c>
      <c r="E673" s="54" t="s">
        <v>44</v>
      </c>
      <c r="F673" s="54" t="s">
        <v>123</v>
      </c>
      <c r="G673" s="54" t="s">
        <v>46</v>
      </c>
      <c r="H673" s="54">
        <v>1</v>
      </c>
      <c r="I673" s="54">
        <v>8</v>
      </c>
      <c r="J673" s="57">
        <v>0.125</v>
      </c>
    </row>
    <row r="674" spans="1:10" x14ac:dyDescent="0.35">
      <c r="A674" s="54" t="s">
        <v>723</v>
      </c>
      <c r="B674" s="54">
        <v>36.148927</v>
      </c>
      <c r="C674" s="54">
        <v>-119.277947</v>
      </c>
      <c r="D674" s="54" t="s">
        <v>701</v>
      </c>
      <c r="E674" s="54" t="s">
        <v>44</v>
      </c>
      <c r="F674" s="54" t="s">
        <v>123</v>
      </c>
      <c r="G674" s="54" t="s">
        <v>46</v>
      </c>
      <c r="H674" s="54">
        <v>1</v>
      </c>
      <c r="I674" s="54">
        <v>12</v>
      </c>
      <c r="J674" s="57">
        <v>8.3333333333333301E-2</v>
      </c>
    </row>
    <row r="675" spans="1:10" x14ac:dyDescent="0.35">
      <c r="A675" s="54" t="s">
        <v>724</v>
      </c>
      <c r="B675" s="54">
        <v>36.225585000000002</v>
      </c>
      <c r="C675" s="54">
        <v>-119.16441399999999</v>
      </c>
      <c r="D675" s="54" t="s">
        <v>702</v>
      </c>
      <c r="E675" s="54" t="s">
        <v>44</v>
      </c>
      <c r="F675" s="54" t="s">
        <v>135</v>
      </c>
      <c r="G675" s="54" t="s">
        <v>46</v>
      </c>
      <c r="H675" s="54">
        <v>1</v>
      </c>
      <c r="I675" s="54">
        <v>9</v>
      </c>
      <c r="J675" s="57">
        <v>0.11111111111111099</v>
      </c>
    </row>
    <row r="676" spans="1:10" x14ac:dyDescent="0.35">
      <c r="A676" s="54" t="s">
        <v>725</v>
      </c>
      <c r="B676" s="54">
        <v>36.228563999999999</v>
      </c>
      <c r="C676" s="54">
        <v>-119.165915</v>
      </c>
      <c r="D676" s="54" t="s">
        <v>702</v>
      </c>
      <c r="E676" s="54" t="s">
        <v>44</v>
      </c>
      <c r="F676" s="54" t="s">
        <v>135</v>
      </c>
      <c r="G676" s="54" t="s">
        <v>46</v>
      </c>
      <c r="H676" s="54">
        <v>1</v>
      </c>
      <c r="I676" s="54">
        <v>10</v>
      </c>
      <c r="J676" s="57">
        <v>0.1</v>
      </c>
    </row>
    <row r="677" spans="1:10" x14ac:dyDescent="0.35">
      <c r="A677" s="54" t="s">
        <v>726</v>
      </c>
      <c r="B677" s="54">
        <v>36.231254</v>
      </c>
      <c r="C677" s="54">
        <v>-119.164158</v>
      </c>
      <c r="D677" s="54" t="s">
        <v>702</v>
      </c>
      <c r="E677" s="54" t="s">
        <v>44</v>
      </c>
      <c r="F677" s="54" t="s">
        <v>135</v>
      </c>
      <c r="G677" s="54" t="s">
        <v>46</v>
      </c>
      <c r="H677" s="54">
        <v>1</v>
      </c>
      <c r="I677" s="54">
        <v>9</v>
      </c>
      <c r="J677" s="57">
        <v>0.11111111111111099</v>
      </c>
    </row>
    <row r="678" spans="1:10" x14ac:dyDescent="0.35">
      <c r="A678" s="54" t="s">
        <v>727</v>
      </c>
      <c r="B678" s="54">
        <v>33.816822000000002</v>
      </c>
      <c r="C678" s="54">
        <v>-118.23506500000001</v>
      </c>
      <c r="D678" s="54" t="s">
        <v>41</v>
      </c>
      <c r="E678" s="54" t="s">
        <v>32</v>
      </c>
      <c r="F678" s="54" t="s">
        <v>195</v>
      </c>
      <c r="G678" s="54" t="s">
        <v>33</v>
      </c>
      <c r="H678" s="54">
        <v>1</v>
      </c>
      <c r="I678" s="54">
        <v>12</v>
      </c>
      <c r="J678" s="57">
        <v>8.3333333333333301E-2</v>
      </c>
    </row>
    <row r="679" spans="1:10" x14ac:dyDescent="0.35">
      <c r="A679" s="54" t="s">
        <v>728</v>
      </c>
      <c r="B679" s="54">
        <v>33.818714</v>
      </c>
      <c r="C679" s="54">
        <v>-118.236133</v>
      </c>
      <c r="D679" s="54" t="s">
        <v>41</v>
      </c>
      <c r="E679" s="54" t="s">
        <v>32</v>
      </c>
      <c r="F679" s="54" t="s">
        <v>195</v>
      </c>
      <c r="G679" s="54" t="s">
        <v>33</v>
      </c>
      <c r="H679" s="54">
        <v>1</v>
      </c>
      <c r="I679" s="54">
        <v>11</v>
      </c>
      <c r="J679" s="57">
        <v>9.0909090909090898E-2</v>
      </c>
    </row>
    <row r="680" spans="1:10" x14ac:dyDescent="0.35">
      <c r="A680" s="54" t="s">
        <v>941</v>
      </c>
      <c r="B680" s="54">
        <v>34.406080000000003</v>
      </c>
      <c r="C680" s="54">
        <v>-118.99181</v>
      </c>
      <c r="D680" s="54" t="s">
        <v>79</v>
      </c>
      <c r="E680" s="54" t="s">
        <v>36</v>
      </c>
      <c r="F680" s="54" t="s">
        <v>80</v>
      </c>
      <c r="G680" s="54" t="s">
        <v>37</v>
      </c>
      <c r="H680" s="54">
        <v>2</v>
      </c>
      <c r="I680" s="54">
        <v>20</v>
      </c>
      <c r="J680" s="57">
        <v>0.1</v>
      </c>
    </row>
    <row r="681" spans="1:10" x14ac:dyDescent="0.35">
      <c r="A681" s="54" t="s">
        <v>936</v>
      </c>
      <c r="B681" s="54">
        <v>34.405099999999997</v>
      </c>
      <c r="C681" s="54">
        <v>-118.99399</v>
      </c>
      <c r="D681" s="54" t="s">
        <v>79</v>
      </c>
      <c r="E681" s="54" t="s">
        <v>36</v>
      </c>
      <c r="F681" s="54" t="s">
        <v>80</v>
      </c>
      <c r="G681" s="54" t="s">
        <v>37</v>
      </c>
      <c r="H681" s="54">
        <v>20</v>
      </c>
      <c r="I681" s="54">
        <v>21</v>
      </c>
      <c r="J681" s="57">
        <v>0.952380952380952</v>
      </c>
    </row>
    <row r="682" spans="1:10" x14ac:dyDescent="0.35">
      <c r="A682" s="54" t="s">
        <v>935</v>
      </c>
      <c r="B682" s="54">
        <v>34.405859999999997</v>
      </c>
      <c r="C682" s="54">
        <v>-118.99502</v>
      </c>
      <c r="D682" s="54" t="s">
        <v>79</v>
      </c>
      <c r="E682" s="54" t="s">
        <v>36</v>
      </c>
      <c r="F682" s="54" t="s">
        <v>80</v>
      </c>
      <c r="G682" s="54" t="s">
        <v>37</v>
      </c>
      <c r="H682" s="54">
        <v>14</v>
      </c>
      <c r="I682" s="54">
        <v>22</v>
      </c>
      <c r="J682" s="57">
        <v>0.63636363636363602</v>
      </c>
    </row>
    <row r="683" spans="1:10" x14ac:dyDescent="0.35">
      <c r="A683" s="54" t="s">
        <v>729</v>
      </c>
      <c r="B683" s="54">
        <v>35.201844000000001</v>
      </c>
      <c r="C683" s="54">
        <v>-119.053776</v>
      </c>
      <c r="D683" s="54" t="s">
        <v>351</v>
      </c>
      <c r="E683" s="54" t="s">
        <v>44</v>
      </c>
      <c r="F683" s="54" t="s">
        <v>48</v>
      </c>
      <c r="G683" s="54" t="s">
        <v>46</v>
      </c>
      <c r="H683" s="54">
        <v>1</v>
      </c>
      <c r="I683" s="54">
        <v>12</v>
      </c>
      <c r="J683" s="57">
        <v>8.3333333333333301E-2</v>
      </c>
    </row>
    <row r="684" spans="1:10" x14ac:dyDescent="0.35">
      <c r="A684" s="54" t="s">
        <v>730</v>
      </c>
      <c r="B684" s="54">
        <v>35.201377999999998</v>
      </c>
      <c r="C684" s="54">
        <v>-119.049871</v>
      </c>
      <c r="D684" s="54" t="s">
        <v>351</v>
      </c>
      <c r="E684" s="54" t="s">
        <v>44</v>
      </c>
      <c r="F684" s="54" t="s">
        <v>48</v>
      </c>
      <c r="G684" s="54" t="s">
        <v>46</v>
      </c>
      <c r="H684" s="54">
        <v>1</v>
      </c>
      <c r="I684" s="54">
        <v>17</v>
      </c>
      <c r="J684" s="57">
        <v>5.8823529411764698E-2</v>
      </c>
    </row>
    <row r="685" spans="1:10" x14ac:dyDescent="0.35">
      <c r="A685" s="54" t="s">
        <v>731</v>
      </c>
      <c r="B685" s="54">
        <v>35.282434639999998</v>
      </c>
      <c r="C685" s="54">
        <v>-119.4735025</v>
      </c>
      <c r="D685" s="54" t="s">
        <v>159</v>
      </c>
      <c r="E685" s="54" t="s">
        <v>88</v>
      </c>
      <c r="F685" s="54" t="s">
        <v>647</v>
      </c>
      <c r="G685" s="54" t="s">
        <v>28</v>
      </c>
      <c r="H685" s="54">
        <v>4</v>
      </c>
      <c r="I685" s="54">
        <v>18</v>
      </c>
      <c r="J685" s="57">
        <v>0.22222222222222199</v>
      </c>
    </row>
    <row r="686" spans="1:10" x14ac:dyDescent="0.35">
      <c r="A686" s="54" t="s">
        <v>732</v>
      </c>
      <c r="B686" s="54">
        <v>35.288074000000002</v>
      </c>
      <c r="C686" s="54">
        <v>-119.421941</v>
      </c>
      <c r="D686" s="54" t="s">
        <v>159</v>
      </c>
      <c r="E686" s="54" t="s">
        <v>96</v>
      </c>
      <c r="F686" s="54" t="s">
        <v>647</v>
      </c>
      <c r="G686" s="54" t="s">
        <v>28</v>
      </c>
      <c r="H686" s="54">
        <v>1</v>
      </c>
      <c r="I686" s="54">
        <v>6</v>
      </c>
      <c r="J686" s="57">
        <v>0.16666666666666699</v>
      </c>
    </row>
    <row r="687" spans="1:10" x14ac:dyDescent="0.35">
      <c r="A687" s="54" t="s">
        <v>733</v>
      </c>
      <c r="B687" s="54">
        <v>35.279074000000001</v>
      </c>
      <c r="C687" s="54">
        <v>-119.430571</v>
      </c>
      <c r="D687" s="54" t="s">
        <v>159</v>
      </c>
      <c r="E687" s="54" t="s">
        <v>88</v>
      </c>
      <c r="F687" s="54" t="s">
        <v>647</v>
      </c>
      <c r="G687" s="54" t="s">
        <v>28</v>
      </c>
      <c r="H687" s="54">
        <v>1</v>
      </c>
      <c r="I687" s="54">
        <v>15</v>
      </c>
      <c r="J687" s="57">
        <v>6.6666666666666693E-2</v>
      </c>
    </row>
    <row r="688" spans="1:10" x14ac:dyDescent="0.35">
      <c r="A688" s="54" t="s">
        <v>734</v>
      </c>
      <c r="B688" s="54">
        <v>35.284923999999997</v>
      </c>
      <c r="C688" s="54">
        <v>-119.48410699999999</v>
      </c>
      <c r="D688" s="54" t="s">
        <v>159</v>
      </c>
      <c r="E688" s="54" t="s">
        <v>88</v>
      </c>
      <c r="F688" s="54" t="s">
        <v>647</v>
      </c>
      <c r="G688" s="54" t="s">
        <v>28</v>
      </c>
      <c r="H688" s="54">
        <v>1</v>
      </c>
      <c r="I688" s="54">
        <v>14</v>
      </c>
      <c r="J688" s="57">
        <v>7.1428571428571397E-2</v>
      </c>
    </row>
    <row r="689" spans="1:10" x14ac:dyDescent="0.35">
      <c r="A689" s="54" t="s">
        <v>735</v>
      </c>
      <c r="B689" s="54">
        <v>35.296736000000003</v>
      </c>
      <c r="C689" s="54">
        <v>-119.53744</v>
      </c>
      <c r="D689" s="54" t="s">
        <v>159</v>
      </c>
      <c r="E689" s="54" t="s">
        <v>88</v>
      </c>
      <c r="F689" s="54" t="s">
        <v>647</v>
      </c>
      <c r="G689" s="54" t="s">
        <v>28</v>
      </c>
      <c r="H689" s="54">
        <v>2</v>
      </c>
      <c r="I689" s="54">
        <v>8</v>
      </c>
      <c r="J689" s="57">
        <v>0.25</v>
      </c>
    </row>
    <row r="690" spans="1:10" x14ac:dyDescent="0.35">
      <c r="A690" s="54" t="s">
        <v>736</v>
      </c>
      <c r="B690" s="54">
        <v>35.264659000000002</v>
      </c>
      <c r="C690" s="54">
        <v>-119.412672</v>
      </c>
      <c r="D690" s="54" t="s">
        <v>159</v>
      </c>
      <c r="E690" s="54" t="s">
        <v>193</v>
      </c>
      <c r="F690" s="54" t="s">
        <v>647</v>
      </c>
      <c r="G690" s="54" t="s">
        <v>28</v>
      </c>
      <c r="H690" s="54">
        <v>1</v>
      </c>
      <c r="I690" s="54">
        <v>12</v>
      </c>
      <c r="J690" s="57">
        <v>8.3333333333333301E-2</v>
      </c>
    </row>
    <row r="691" spans="1:10" x14ac:dyDescent="0.35">
      <c r="A691" s="54" t="s">
        <v>737</v>
      </c>
      <c r="B691" s="54">
        <v>35.278326999999997</v>
      </c>
      <c r="C691" s="54">
        <v>-119.48289</v>
      </c>
      <c r="D691" s="54" t="s">
        <v>267</v>
      </c>
      <c r="E691" s="54" t="s">
        <v>160</v>
      </c>
      <c r="F691" s="54" t="s">
        <v>647</v>
      </c>
      <c r="G691" s="54" t="s">
        <v>28</v>
      </c>
      <c r="H691" s="54">
        <v>1</v>
      </c>
      <c r="I691" s="54">
        <v>20</v>
      </c>
      <c r="J691" s="57">
        <v>0.05</v>
      </c>
    </row>
    <row r="692" spans="1:10" x14ac:dyDescent="0.35">
      <c r="A692" s="54" t="s">
        <v>738</v>
      </c>
      <c r="B692" s="54">
        <v>35.187227999999998</v>
      </c>
      <c r="C692" s="54">
        <v>-119.111858</v>
      </c>
      <c r="D692" s="54" t="s">
        <v>609</v>
      </c>
      <c r="E692" s="54" t="s">
        <v>44</v>
      </c>
      <c r="F692" s="54" t="s">
        <v>861</v>
      </c>
      <c r="G692" s="54" t="s">
        <v>46</v>
      </c>
      <c r="H692" s="54">
        <v>3</v>
      </c>
      <c r="I692" s="54">
        <v>18</v>
      </c>
      <c r="J692" s="57">
        <v>0.16666666666666699</v>
      </c>
    </row>
    <row r="693" spans="1:10" x14ac:dyDescent="0.35">
      <c r="A693" s="54" t="s">
        <v>739</v>
      </c>
      <c r="B693" s="54">
        <v>35.207284999999999</v>
      </c>
      <c r="C693" s="54">
        <v>-119.171533</v>
      </c>
      <c r="D693" s="54" t="s">
        <v>609</v>
      </c>
      <c r="E693" s="54" t="s">
        <v>44</v>
      </c>
      <c r="F693" s="54" t="s">
        <v>888</v>
      </c>
      <c r="G693" s="54" t="s">
        <v>46</v>
      </c>
      <c r="H693" s="54">
        <v>1</v>
      </c>
      <c r="I693" s="54">
        <v>14</v>
      </c>
      <c r="J693" s="57">
        <v>7.1428571428571397E-2</v>
      </c>
    </row>
    <row r="694" spans="1:10" x14ac:dyDescent="0.35">
      <c r="A694" s="54" t="s">
        <v>955</v>
      </c>
      <c r="B694" s="54">
        <v>33.926372999999998</v>
      </c>
      <c r="C694" s="54">
        <v>-118.430251</v>
      </c>
      <c r="D694" s="54" t="s">
        <v>31</v>
      </c>
      <c r="E694" s="54" t="s">
        <v>259</v>
      </c>
      <c r="F694" s="54" t="s">
        <v>655</v>
      </c>
      <c r="G694" s="54" t="s">
        <v>226</v>
      </c>
      <c r="H694" s="54">
        <v>1</v>
      </c>
      <c r="I694" s="54">
        <v>10</v>
      </c>
      <c r="J694" s="57">
        <v>0.1</v>
      </c>
    </row>
    <row r="695" spans="1:10" x14ac:dyDescent="0.35">
      <c r="A695" s="54" t="s">
        <v>740</v>
      </c>
      <c r="B695" s="54">
        <v>35.201312000000001</v>
      </c>
      <c r="C695" s="54">
        <v>-119.052763</v>
      </c>
      <c r="D695" s="54" t="s">
        <v>351</v>
      </c>
      <c r="E695" s="54" t="s">
        <v>44</v>
      </c>
      <c r="F695" s="54" t="s">
        <v>48</v>
      </c>
      <c r="G695" s="54" t="s">
        <v>46</v>
      </c>
      <c r="H695" s="54">
        <v>2</v>
      </c>
      <c r="I695" s="54">
        <v>12</v>
      </c>
      <c r="J695" s="57">
        <v>0.16666666666666699</v>
      </c>
    </row>
    <row r="696" spans="1:10" x14ac:dyDescent="0.35">
      <c r="A696" s="54" t="s">
        <v>741</v>
      </c>
      <c r="B696" s="54">
        <v>35.202688000000002</v>
      </c>
      <c r="C696" s="54">
        <v>-119.172569</v>
      </c>
      <c r="D696" s="54" t="s">
        <v>609</v>
      </c>
      <c r="E696" s="54" t="s">
        <v>44</v>
      </c>
      <c r="F696" s="54" t="s">
        <v>888</v>
      </c>
      <c r="G696" s="54" t="s">
        <v>46</v>
      </c>
      <c r="H696" s="54">
        <v>1</v>
      </c>
      <c r="I696" s="54">
        <v>20</v>
      </c>
      <c r="J696" s="57">
        <v>0.05</v>
      </c>
    </row>
    <row r="697" spans="1:10" x14ac:dyDescent="0.35">
      <c r="A697" s="54" t="s">
        <v>742</v>
      </c>
      <c r="B697" s="54">
        <v>35.477910999999999</v>
      </c>
      <c r="C697" s="54">
        <v>-119.447917</v>
      </c>
      <c r="D697" s="54" t="s">
        <v>167</v>
      </c>
      <c r="E697" s="54" t="s">
        <v>44</v>
      </c>
      <c r="F697" s="54" t="s">
        <v>889</v>
      </c>
      <c r="G697" s="54" t="s">
        <v>46</v>
      </c>
      <c r="H697" s="54">
        <v>1</v>
      </c>
      <c r="I697" s="54">
        <v>18</v>
      </c>
      <c r="J697" s="57">
        <v>5.5555555555555601E-2</v>
      </c>
    </row>
    <row r="698" spans="1:10" x14ac:dyDescent="0.35">
      <c r="A698" s="54" t="s">
        <v>743</v>
      </c>
      <c r="B698" s="54">
        <v>35.935245000000002</v>
      </c>
      <c r="C698" s="54">
        <v>-119.398842</v>
      </c>
      <c r="D698" s="54" t="s">
        <v>699</v>
      </c>
      <c r="E698" s="54" t="s">
        <v>44</v>
      </c>
      <c r="F698" s="54" t="s">
        <v>890</v>
      </c>
      <c r="G698" s="54" t="s">
        <v>46</v>
      </c>
      <c r="H698" s="54">
        <v>1</v>
      </c>
      <c r="I698" s="54">
        <v>2</v>
      </c>
      <c r="J698" s="57">
        <v>0.5</v>
      </c>
    </row>
    <row r="699" spans="1:10" x14ac:dyDescent="0.35">
      <c r="A699" s="54" t="s">
        <v>744</v>
      </c>
      <c r="B699" s="54">
        <v>35.946269999999998</v>
      </c>
      <c r="C699" s="54">
        <v>-119.398027</v>
      </c>
      <c r="D699" s="54" t="s">
        <v>699</v>
      </c>
      <c r="E699" s="54" t="s">
        <v>44</v>
      </c>
      <c r="F699" s="54" t="s">
        <v>892</v>
      </c>
      <c r="G699" s="54" t="s">
        <v>46</v>
      </c>
      <c r="H699" s="54">
        <v>1</v>
      </c>
      <c r="I699" s="54">
        <v>3</v>
      </c>
      <c r="J699" s="57">
        <v>0.33333333333333298</v>
      </c>
    </row>
    <row r="700" spans="1:10" x14ac:dyDescent="0.35">
      <c r="A700" s="54" t="s">
        <v>745</v>
      </c>
      <c r="B700" s="54">
        <v>36.029263999999998</v>
      </c>
      <c r="C700" s="54">
        <v>-119.335803</v>
      </c>
      <c r="D700" s="54" t="s">
        <v>701</v>
      </c>
      <c r="E700" s="54" t="s">
        <v>44</v>
      </c>
      <c r="F700" s="54" t="s">
        <v>901</v>
      </c>
      <c r="G700" s="54" t="s">
        <v>46</v>
      </c>
      <c r="H700" s="54">
        <v>1</v>
      </c>
      <c r="I700" s="54">
        <v>6</v>
      </c>
      <c r="J700" s="57">
        <v>0.16666666666666699</v>
      </c>
    </row>
    <row r="701" spans="1:10" x14ac:dyDescent="0.35">
      <c r="A701" s="54" t="s">
        <v>746</v>
      </c>
      <c r="B701" s="54">
        <v>36.030185000000003</v>
      </c>
      <c r="C701" s="54">
        <v>-119.331346</v>
      </c>
      <c r="D701" s="54" t="s">
        <v>701</v>
      </c>
      <c r="E701" s="54" t="s">
        <v>44</v>
      </c>
      <c r="F701" s="54" t="s">
        <v>901</v>
      </c>
      <c r="G701" s="54" t="s">
        <v>46</v>
      </c>
      <c r="H701" s="54">
        <v>1</v>
      </c>
      <c r="I701" s="54">
        <v>2</v>
      </c>
      <c r="J701" s="57">
        <v>0.5</v>
      </c>
    </row>
    <row r="702" spans="1:10" x14ac:dyDescent="0.35">
      <c r="A702" s="54" t="s">
        <v>747</v>
      </c>
      <c r="B702" s="54">
        <v>35.957335</v>
      </c>
      <c r="C702" s="54">
        <v>-119.372851</v>
      </c>
      <c r="D702" s="54" t="s">
        <v>699</v>
      </c>
      <c r="E702" s="54" t="s">
        <v>44</v>
      </c>
      <c r="F702" s="54" t="s">
        <v>114</v>
      </c>
      <c r="G702" s="54" t="s">
        <v>46</v>
      </c>
      <c r="H702" s="54">
        <v>1</v>
      </c>
      <c r="I702" s="54">
        <v>2</v>
      </c>
      <c r="J702" s="57">
        <v>0.5</v>
      </c>
    </row>
    <row r="703" spans="1:10" x14ac:dyDescent="0.35">
      <c r="A703" s="54" t="s">
        <v>748</v>
      </c>
      <c r="B703" s="54">
        <v>35.972842</v>
      </c>
      <c r="C703" s="54">
        <v>-119.361096</v>
      </c>
      <c r="D703" s="54" t="s">
        <v>699</v>
      </c>
      <c r="E703" s="54" t="s">
        <v>44</v>
      </c>
      <c r="F703" s="54" t="s">
        <v>115</v>
      </c>
      <c r="G703" s="54" t="s">
        <v>46</v>
      </c>
      <c r="H703" s="54">
        <v>1</v>
      </c>
      <c r="I703" s="54">
        <v>2</v>
      </c>
      <c r="J703" s="57">
        <v>0.5</v>
      </c>
    </row>
    <row r="704" spans="1:10" x14ac:dyDescent="0.35">
      <c r="A704" s="54" t="s">
        <v>749</v>
      </c>
      <c r="B704" s="54">
        <v>36.058593999999999</v>
      </c>
      <c r="C704" s="54">
        <v>-119.3797</v>
      </c>
      <c r="D704" s="54" t="s">
        <v>700</v>
      </c>
      <c r="E704" s="54" t="s">
        <v>44</v>
      </c>
      <c r="F704" s="54" t="s">
        <v>1022</v>
      </c>
      <c r="G704" s="54" t="s">
        <v>46</v>
      </c>
      <c r="H704" s="54">
        <v>1</v>
      </c>
      <c r="I704" s="54">
        <v>11</v>
      </c>
      <c r="J704" s="57">
        <v>9.0909090909090898E-2</v>
      </c>
    </row>
    <row r="705" spans="1:10" x14ac:dyDescent="0.35">
      <c r="A705" s="54" t="s">
        <v>750</v>
      </c>
      <c r="B705" s="54">
        <v>36.072265999999999</v>
      </c>
      <c r="C705" s="54">
        <v>-119.364098</v>
      </c>
      <c r="D705" s="54" t="s">
        <v>700</v>
      </c>
      <c r="E705" s="54" t="s">
        <v>44</v>
      </c>
      <c r="F705" s="54" t="s">
        <v>893</v>
      </c>
      <c r="G705" s="54" t="s">
        <v>46</v>
      </c>
      <c r="H705" s="54">
        <v>1</v>
      </c>
      <c r="I705" s="54">
        <v>17</v>
      </c>
      <c r="J705" s="57">
        <v>5.8823529411764698E-2</v>
      </c>
    </row>
    <row r="706" spans="1:10" x14ac:dyDescent="0.35">
      <c r="A706" s="54" t="s">
        <v>751</v>
      </c>
      <c r="B706" s="54">
        <v>36.081471999999998</v>
      </c>
      <c r="C706" s="54">
        <v>-119.337219</v>
      </c>
      <c r="D706" s="54" t="s">
        <v>701</v>
      </c>
      <c r="E706" s="54" t="s">
        <v>44</v>
      </c>
      <c r="F706" s="54" t="s">
        <v>138</v>
      </c>
      <c r="G706" s="54" t="s">
        <v>46</v>
      </c>
      <c r="H706" s="54">
        <v>1</v>
      </c>
      <c r="I706" s="54">
        <v>10</v>
      </c>
      <c r="J706" s="57">
        <v>0.1</v>
      </c>
    </row>
    <row r="707" spans="1:10" x14ac:dyDescent="0.35">
      <c r="A707" s="54" t="s">
        <v>752</v>
      </c>
      <c r="B707" s="54">
        <v>36.094540000000002</v>
      </c>
      <c r="C707" s="54">
        <v>-119.340951</v>
      </c>
      <c r="D707" s="54" t="s">
        <v>614</v>
      </c>
      <c r="E707" s="54" t="s">
        <v>44</v>
      </c>
      <c r="F707" s="54" t="s">
        <v>60</v>
      </c>
      <c r="G707" s="54" t="s">
        <v>46</v>
      </c>
      <c r="H707" s="54">
        <v>1</v>
      </c>
      <c r="I707" s="54">
        <v>9</v>
      </c>
      <c r="J707" s="57">
        <v>0.11111111111111099</v>
      </c>
    </row>
    <row r="708" spans="1:10" x14ac:dyDescent="0.35">
      <c r="A708" s="54" t="s">
        <v>753</v>
      </c>
      <c r="B708" s="54">
        <v>36.155836999999998</v>
      </c>
      <c r="C708" s="54">
        <v>-119.250705</v>
      </c>
      <c r="D708" s="54" t="s">
        <v>614</v>
      </c>
      <c r="E708" s="54" t="s">
        <v>44</v>
      </c>
      <c r="F708" s="54" t="s">
        <v>894</v>
      </c>
      <c r="G708" s="54" t="s">
        <v>46</v>
      </c>
      <c r="H708" s="54">
        <v>1</v>
      </c>
      <c r="I708" s="54">
        <v>13</v>
      </c>
      <c r="J708" s="57">
        <v>7.69230769230769E-2</v>
      </c>
    </row>
    <row r="709" spans="1:10" x14ac:dyDescent="0.35">
      <c r="A709" s="54" t="s">
        <v>754</v>
      </c>
      <c r="B709" s="54">
        <v>36.184024999999998</v>
      </c>
      <c r="C709" s="54">
        <v>-119.219433</v>
      </c>
      <c r="D709" s="54" t="s">
        <v>614</v>
      </c>
      <c r="E709" s="54" t="s">
        <v>44</v>
      </c>
      <c r="F709" s="54" t="s">
        <v>143</v>
      </c>
      <c r="G709" s="54" t="s">
        <v>46</v>
      </c>
      <c r="H709" s="54">
        <v>1</v>
      </c>
      <c r="I709" s="54">
        <v>9</v>
      </c>
      <c r="J709" s="57">
        <v>0.11111111111111099</v>
      </c>
    </row>
    <row r="710" spans="1:10" x14ac:dyDescent="0.35">
      <c r="A710" s="54" t="s">
        <v>755</v>
      </c>
      <c r="B710" s="54">
        <v>36.061093</v>
      </c>
      <c r="C710" s="54">
        <v>-119.402064</v>
      </c>
      <c r="D710" s="54" t="s">
        <v>614</v>
      </c>
      <c r="E710" s="54" t="s">
        <v>44</v>
      </c>
      <c r="F710" s="54" t="s">
        <v>891</v>
      </c>
      <c r="G710" s="54" t="s">
        <v>46</v>
      </c>
      <c r="H710" s="54">
        <v>1</v>
      </c>
      <c r="I710" s="54">
        <v>12</v>
      </c>
      <c r="J710" s="57">
        <v>8.3333333333333301E-2</v>
      </c>
    </row>
    <row r="711" spans="1:10" x14ac:dyDescent="0.35">
      <c r="A711" s="54" t="s">
        <v>756</v>
      </c>
      <c r="B711" s="54">
        <v>36.093890000000002</v>
      </c>
      <c r="C711" s="54">
        <v>-119.341579</v>
      </c>
      <c r="D711" s="54" t="s">
        <v>701</v>
      </c>
      <c r="E711" s="54" t="s">
        <v>44</v>
      </c>
      <c r="F711" s="54" t="s">
        <v>60</v>
      </c>
      <c r="G711" s="54" t="s">
        <v>46</v>
      </c>
      <c r="H711" s="54">
        <v>1</v>
      </c>
      <c r="I711" s="54">
        <v>9</v>
      </c>
      <c r="J711" s="57">
        <v>0.11111111111111099</v>
      </c>
    </row>
    <row r="712" spans="1:10" x14ac:dyDescent="0.35">
      <c r="A712" s="54" t="s">
        <v>757</v>
      </c>
      <c r="B712" s="54">
        <v>36.047806000000001</v>
      </c>
      <c r="C712" s="54">
        <v>-119.45596999999999</v>
      </c>
      <c r="D712" s="54" t="s">
        <v>614</v>
      </c>
      <c r="E712" s="54" t="s">
        <v>44</v>
      </c>
      <c r="F712" s="54" t="s">
        <v>123</v>
      </c>
      <c r="G712" s="54" t="s">
        <v>46</v>
      </c>
      <c r="H712" s="54">
        <v>1</v>
      </c>
      <c r="I712" s="54">
        <v>7</v>
      </c>
      <c r="J712" s="57">
        <v>0.14285714285714299</v>
      </c>
    </row>
    <row r="713" spans="1:10" x14ac:dyDescent="0.35">
      <c r="A713" s="54" t="s">
        <v>758</v>
      </c>
      <c r="B713" s="54">
        <v>36.159362000000002</v>
      </c>
      <c r="C713" s="54">
        <v>-119.28295</v>
      </c>
      <c r="D713" s="54" t="s">
        <v>701</v>
      </c>
      <c r="E713" s="54" t="s">
        <v>44</v>
      </c>
      <c r="F713" s="54" t="s">
        <v>136</v>
      </c>
      <c r="G713" s="54" t="s">
        <v>46</v>
      </c>
      <c r="H713" s="54">
        <v>1</v>
      </c>
      <c r="I713" s="54">
        <v>9</v>
      </c>
      <c r="J713" s="57">
        <v>0.11111111111111099</v>
      </c>
    </row>
    <row r="714" spans="1:10" x14ac:dyDescent="0.35">
      <c r="A714" s="54" t="s">
        <v>759</v>
      </c>
      <c r="B714" s="54">
        <v>36.207228999999998</v>
      </c>
      <c r="C714" s="54">
        <v>-119.759032</v>
      </c>
      <c r="D714" s="54" t="s">
        <v>701</v>
      </c>
      <c r="E714" s="54" t="s">
        <v>44</v>
      </c>
      <c r="F714" s="54" t="s">
        <v>895</v>
      </c>
      <c r="G714" s="54" t="s">
        <v>46</v>
      </c>
      <c r="H714" s="54">
        <v>1</v>
      </c>
      <c r="I714" s="54">
        <v>2</v>
      </c>
      <c r="J714" s="57">
        <v>0.5</v>
      </c>
    </row>
    <row r="715" spans="1:10" x14ac:dyDescent="0.35">
      <c r="A715" s="54" t="s">
        <v>760</v>
      </c>
      <c r="B715" s="54">
        <v>37.879289999999997</v>
      </c>
      <c r="C715" s="54">
        <v>-120.986797</v>
      </c>
      <c r="D715" s="54" t="s">
        <v>703</v>
      </c>
      <c r="E715" s="54" t="s">
        <v>44</v>
      </c>
      <c r="F715" s="54" t="s">
        <v>883</v>
      </c>
      <c r="G715" s="54" t="s">
        <v>46</v>
      </c>
      <c r="H715" s="54">
        <v>1</v>
      </c>
      <c r="I715" s="54">
        <v>2</v>
      </c>
      <c r="J715" s="57">
        <v>0.5</v>
      </c>
    </row>
    <row r="716" spans="1:10" x14ac:dyDescent="0.35">
      <c r="A716" s="54" t="s">
        <v>761</v>
      </c>
      <c r="B716" s="54">
        <v>37.867614000000003</v>
      </c>
      <c r="C716" s="54">
        <v>-121.03520899999999</v>
      </c>
      <c r="D716" s="54" t="s">
        <v>314</v>
      </c>
      <c r="E716" s="54" t="s">
        <v>44</v>
      </c>
      <c r="F716" s="54" t="s">
        <v>896</v>
      </c>
      <c r="G716" s="54" t="s">
        <v>46</v>
      </c>
      <c r="H716" s="54">
        <v>1</v>
      </c>
      <c r="I716" s="54">
        <v>2</v>
      </c>
      <c r="J716" s="57">
        <v>0.5</v>
      </c>
    </row>
    <row r="717" spans="1:10" x14ac:dyDescent="0.35">
      <c r="A717" s="54" t="s">
        <v>762</v>
      </c>
      <c r="B717" s="54">
        <v>37.850552999999998</v>
      </c>
      <c r="C717" s="54">
        <v>-121.112993</v>
      </c>
      <c r="D717" s="54" t="s">
        <v>704</v>
      </c>
      <c r="E717" s="54" t="s">
        <v>44</v>
      </c>
      <c r="F717" s="54" t="s">
        <v>897</v>
      </c>
      <c r="G717" s="54" t="s">
        <v>46</v>
      </c>
      <c r="H717" s="54">
        <v>1</v>
      </c>
      <c r="I717" s="54">
        <v>3</v>
      </c>
      <c r="J717" s="57">
        <v>0.33333333333333298</v>
      </c>
    </row>
    <row r="718" spans="1:10" x14ac:dyDescent="0.35">
      <c r="A718" s="54" t="s">
        <v>763</v>
      </c>
      <c r="B718" s="54">
        <v>37.459359999999997</v>
      </c>
      <c r="C718" s="54">
        <v>-121.943201</v>
      </c>
      <c r="D718" s="54" t="s">
        <v>219</v>
      </c>
      <c r="E718" s="54" t="s">
        <v>36</v>
      </c>
      <c r="F718" s="54" t="s">
        <v>658</v>
      </c>
      <c r="G718" s="54" t="s">
        <v>37</v>
      </c>
      <c r="H718" s="54">
        <v>1</v>
      </c>
      <c r="I718" s="54">
        <v>11</v>
      </c>
      <c r="J718" s="57">
        <v>9.0909090909090898E-2</v>
      </c>
    </row>
    <row r="719" spans="1:10" x14ac:dyDescent="0.35">
      <c r="A719" s="54" t="s">
        <v>764</v>
      </c>
      <c r="B719" s="54">
        <v>37.185046999999997</v>
      </c>
      <c r="C719" s="54">
        <v>-121.66314300000001</v>
      </c>
      <c r="D719" s="54" t="s">
        <v>626</v>
      </c>
      <c r="E719" s="54" t="s">
        <v>36</v>
      </c>
      <c r="F719" s="54" t="s">
        <v>632</v>
      </c>
      <c r="G719" s="54" t="s">
        <v>37</v>
      </c>
      <c r="H719" s="54">
        <v>1</v>
      </c>
      <c r="I719" s="54">
        <v>4</v>
      </c>
      <c r="J719" s="57">
        <v>0.25</v>
      </c>
    </row>
    <row r="720" spans="1:10" x14ac:dyDescent="0.35">
      <c r="A720" s="54" t="s">
        <v>765</v>
      </c>
      <c r="B720" s="54">
        <v>37.215670000000003</v>
      </c>
      <c r="C720" s="54">
        <v>-121.896433</v>
      </c>
      <c r="D720" s="54" t="s">
        <v>626</v>
      </c>
      <c r="E720" s="54" t="s">
        <v>36</v>
      </c>
      <c r="F720" s="54" t="s">
        <v>627</v>
      </c>
      <c r="G720" s="54" t="s">
        <v>37</v>
      </c>
      <c r="H720" s="54">
        <v>1</v>
      </c>
      <c r="I720" s="54">
        <v>4</v>
      </c>
      <c r="J720" s="57">
        <v>0.25</v>
      </c>
    </row>
    <row r="721" spans="1:10" x14ac:dyDescent="0.35">
      <c r="A721" s="54" t="s">
        <v>766</v>
      </c>
      <c r="B721" s="54">
        <v>37.213929</v>
      </c>
      <c r="C721" s="54">
        <v>-121.896773</v>
      </c>
      <c r="D721" s="54" t="s">
        <v>626</v>
      </c>
      <c r="E721" s="54" t="s">
        <v>36</v>
      </c>
      <c r="F721" s="54" t="s">
        <v>627</v>
      </c>
      <c r="G721" s="54" t="s">
        <v>37</v>
      </c>
      <c r="H721" s="54">
        <v>1</v>
      </c>
      <c r="I721" s="54">
        <v>2</v>
      </c>
      <c r="J721" s="57">
        <v>0.5</v>
      </c>
    </row>
    <row r="722" spans="1:10" x14ac:dyDescent="0.35">
      <c r="A722" s="54" t="s">
        <v>767</v>
      </c>
      <c r="B722" s="54">
        <v>37.174518999999997</v>
      </c>
      <c r="C722" s="54">
        <v>-120.48477099999999</v>
      </c>
      <c r="D722" s="54" t="s">
        <v>705</v>
      </c>
      <c r="E722" s="54" t="s">
        <v>44</v>
      </c>
      <c r="F722" s="54" t="s">
        <v>898</v>
      </c>
      <c r="G722" s="54" t="s">
        <v>46</v>
      </c>
      <c r="H722" s="54">
        <v>1</v>
      </c>
      <c r="I722" s="54">
        <v>2</v>
      </c>
      <c r="J722" s="57">
        <v>0.5</v>
      </c>
    </row>
    <row r="723" spans="1:10" x14ac:dyDescent="0.35">
      <c r="A723" s="54" t="s">
        <v>768</v>
      </c>
      <c r="B723" s="54">
        <v>37.073417999999997</v>
      </c>
      <c r="C723" s="54">
        <v>-120.39228</v>
      </c>
      <c r="D723" s="54" t="s">
        <v>705</v>
      </c>
      <c r="E723" s="54" t="s">
        <v>392</v>
      </c>
      <c r="F723" s="54" t="s">
        <v>680</v>
      </c>
      <c r="G723" s="54" t="s">
        <v>46</v>
      </c>
      <c r="H723" s="54">
        <v>1</v>
      </c>
      <c r="I723" s="54">
        <v>2</v>
      </c>
      <c r="J723" s="57">
        <v>0.5</v>
      </c>
    </row>
    <row r="724" spans="1:10" s="64" customFormat="1" x14ac:dyDescent="0.35">
      <c r="A724" s="63" t="s">
        <v>769</v>
      </c>
      <c r="B724" s="63">
        <v>37.058512999999998</v>
      </c>
      <c r="C724" s="63">
        <f>O728-120.491404</f>
        <v>-120.491404</v>
      </c>
      <c r="D724" s="63" t="s">
        <v>705</v>
      </c>
      <c r="E724" s="63" t="s">
        <v>44</v>
      </c>
      <c r="F724" s="63" t="s">
        <v>899</v>
      </c>
      <c r="G724" s="63" t="s">
        <v>46</v>
      </c>
      <c r="H724" s="63">
        <v>1</v>
      </c>
      <c r="I724" s="63" t="s">
        <v>1466</v>
      </c>
      <c r="J724" s="90" t="s">
        <v>1466</v>
      </c>
    </row>
    <row r="725" spans="1:10" x14ac:dyDescent="0.35">
      <c r="A725" s="54" t="s">
        <v>770</v>
      </c>
      <c r="B725" s="54">
        <v>36.045093000000001</v>
      </c>
      <c r="C725" s="54">
        <v>-119.45612199999999</v>
      </c>
      <c r="D725" s="54" t="s">
        <v>614</v>
      </c>
      <c r="E725" s="54" t="s">
        <v>44</v>
      </c>
      <c r="F725" s="54" t="s">
        <v>123</v>
      </c>
      <c r="G725" s="54" t="s">
        <v>46</v>
      </c>
      <c r="H725" s="54">
        <v>1</v>
      </c>
      <c r="I725" s="54">
        <v>7</v>
      </c>
      <c r="J725" s="57">
        <v>0.14285714285714299</v>
      </c>
    </row>
    <row r="726" spans="1:10" x14ac:dyDescent="0.35">
      <c r="A726" s="54" t="s">
        <v>771</v>
      </c>
      <c r="B726" s="54">
        <v>35.186715</v>
      </c>
      <c r="C726" s="54">
        <v>-119.103241</v>
      </c>
      <c r="D726" s="54" t="s">
        <v>351</v>
      </c>
      <c r="E726" s="54" t="s">
        <v>44</v>
      </c>
      <c r="F726" s="54" t="s">
        <v>45</v>
      </c>
      <c r="G726" s="54" t="s">
        <v>46</v>
      </c>
      <c r="H726" s="54">
        <v>1</v>
      </c>
      <c r="I726" s="54">
        <v>12</v>
      </c>
      <c r="J726" s="57">
        <v>8.3333333333333301E-2</v>
      </c>
    </row>
    <row r="727" spans="1:10" x14ac:dyDescent="0.35">
      <c r="A727" s="54" t="s">
        <v>772</v>
      </c>
      <c r="B727" s="54">
        <v>35.18741</v>
      </c>
      <c r="C727" s="54">
        <v>-119.113516</v>
      </c>
      <c r="D727" s="54" t="s">
        <v>351</v>
      </c>
      <c r="E727" s="54" t="s">
        <v>44</v>
      </c>
      <c r="F727" s="54" t="s">
        <v>861</v>
      </c>
      <c r="G727" s="54" t="s">
        <v>46</v>
      </c>
      <c r="H727" s="54">
        <v>4</v>
      </c>
      <c r="I727" s="54">
        <v>21</v>
      </c>
      <c r="J727" s="57">
        <v>0.19047619047618999</v>
      </c>
    </row>
    <row r="728" spans="1:10" x14ac:dyDescent="0.35">
      <c r="A728" s="54" t="s">
        <v>773</v>
      </c>
      <c r="B728" s="54">
        <v>35.187086999999998</v>
      </c>
      <c r="C728" s="54">
        <v>-119.117954</v>
      </c>
      <c r="D728" s="54" t="s">
        <v>609</v>
      </c>
      <c r="E728" s="54" t="s">
        <v>44</v>
      </c>
      <c r="F728" s="54" t="s">
        <v>861</v>
      </c>
      <c r="G728" s="54" t="s">
        <v>46</v>
      </c>
      <c r="H728" s="54">
        <v>1</v>
      </c>
      <c r="I728" s="54">
        <v>19</v>
      </c>
      <c r="J728" s="57">
        <v>5.2631578947368397E-2</v>
      </c>
    </row>
    <row r="729" spans="1:10" x14ac:dyDescent="0.35">
      <c r="A729" s="54" t="s">
        <v>774</v>
      </c>
      <c r="B729" s="54">
        <v>35.213363000000001</v>
      </c>
      <c r="C729" s="54">
        <v>-119.186058</v>
      </c>
      <c r="D729" s="54" t="s">
        <v>609</v>
      </c>
      <c r="E729" s="54" t="s">
        <v>44</v>
      </c>
      <c r="F729" s="54" t="s">
        <v>900</v>
      </c>
      <c r="G729" s="54" t="s">
        <v>46</v>
      </c>
      <c r="H729" s="54">
        <v>2</v>
      </c>
      <c r="I729" s="54">
        <v>14</v>
      </c>
      <c r="J729" s="57">
        <v>0.14285714285714299</v>
      </c>
    </row>
    <row r="730" spans="1:10" x14ac:dyDescent="0.35">
      <c r="A730" s="54" t="s">
        <v>775</v>
      </c>
      <c r="B730" s="54">
        <v>35.177647999999998</v>
      </c>
      <c r="C730" s="54">
        <v>-119.124897</v>
      </c>
      <c r="D730" s="54" t="s">
        <v>351</v>
      </c>
      <c r="E730" s="54" t="s">
        <v>44</v>
      </c>
      <c r="F730" s="54" t="s">
        <v>49</v>
      </c>
      <c r="G730" s="54" t="s">
        <v>46</v>
      </c>
      <c r="H730" s="54">
        <v>1</v>
      </c>
      <c r="I730" s="54">
        <v>12</v>
      </c>
      <c r="J730" s="57">
        <v>8.3333333333333301E-2</v>
      </c>
    </row>
    <row r="731" spans="1:10" x14ac:dyDescent="0.35">
      <c r="A731" s="54" t="s">
        <v>776</v>
      </c>
      <c r="B731" s="54">
        <v>35.204597999999997</v>
      </c>
      <c r="C731" s="54">
        <v>-119.198785</v>
      </c>
      <c r="D731" s="54" t="s">
        <v>351</v>
      </c>
      <c r="E731" s="54" t="s">
        <v>44</v>
      </c>
      <c r="F731" s="54" t="s">
        <v>51</v>
      </c>
      <c r="G731" s="54" t="s">
        <v>46</v>
      </c>
      <c r="H731" s="54">
        <v>1</v>
      </c>
      <c r="I731" s="54">
        <v>13</v>
      </c>
      <c r="J731" s="57">
        <v>7.69230769230769E-2</v>
      </c>
    </row>
    <row r="732" spans="1:10" x14ac:dyDescent="0.35">
      <c r="A732" s="54" t="s">
        <v>777</v>
      </c>
      <c r="B732" s="54">
        <v>35.268808</v>
      </c>
      <c r="C732" s="54">
        <v>-119.381187</v>
      </c>
      <c r="D732" s="54" t="s">
        <v>706</v>
      </c>
      <c r="E732" s="54" t="s">
        <v>193</v>
      </c>
      <c r="F732" s="54" t="s">
        <v>647</v>
      </c>
      <c r="G732" s="54" t="s">
        <v>28</v>
      </c>
      <c r="H732" s="54">
        <v>1</v>
      </c>
      <c r="I732" s="54">
        <v>7</v>
      </c>
      <c r="J732" s="57">
        <v>0.14285714285714299</v>
      </c>
    </row>
    <row r="733" spans="1:10" x14ac:dyDescent="0.35">
      <c r="A733" s="54" t="s">
        <v>778</v>
      </c>
      <c r="B733" s="54">
        <v>35.268487999999998</v>
      </c>
      <c r="C733" s="54">
        <v>-119.382265</v>
      </c>
      <c r="D733" s="54" t="s">
        <v>706</v>
      </c>
      <c r="E733" s="54" t="s">
        <v>96</v>
      </c>
      <c r="F733" s="54" t="s">
        <v>647</v>
      </c>
      <c r="G733" s="54" t="s">
        <v>28</v>
      </c>
      <c r="H733" s="54">
        <v>1</v>
      </c>
      <c r="I733" s="54">
        <v>7</v>
      </c>
      <c r="J733" s="57">
        <v>0.14285714285714299</v>
      </c>
    </row>
    <row r="734" spans="1:10" x14ac:dyDescent="0.35">
      <c r="A734" s="54" t="s">
        <v>779</v>
      </c>
      <c r="B734" s="54">
        <v>35.267429999999997</v>
      </c>
      <c r="C734" s="54">
        <v>-119.408629</v>
      </c>
      <c r="D734" s="54" t="s">
        <v>706</v>
      </c>
      <c r="E734" s="54" t="s">
        <v>96</v>
      </c>
      <c r="F734" s="54" t="s">
        <v>647</v>
      </c>
      <c r="G734" s="54" t="s">
        <v>28</v>
      </c>
      <c r="H734" s="54">
        <v>1</v>
      </c>
      <c r="I734" s="54">
        <v>11</v>
      </c>
      <c r="J734" s="57">
        <v>9.0909090909090898E-2</v>
      </c>
    </row>
    <row r="735" spans="1:10" x14ac:dyDescent="0.35">
      <c r="A735" s="54" t="s">
        <v>780</v>
      </c>
      <c r="B735" s="54">
        <v>35.278663999999999</v>
      </c>
      <c r="C735" s="54">
        <v>-119.45684799999999</v>
      </c>
      <c r="D735" s="54" t="s">
        <v>706</v>
      </c>
      <c r="E735" s="54" t="s">
        <v>88</v>
      </c>
      <c r="F735" s="54" t="s">
        <v>647</v>
      </c>
      <c r="G735" s="54" t="s">
        <v>28</v>
      </c>
      <c r="H735" s="54">
        <v>3</v>
      </c>
      <c r="I735" s="54">
        <v>18</v>
      </c>
      <c r="J735" s="57">
        <v>0.16666666666666699</v>
      </c>
    </row>
    <row r="736" spans="1:10" x14ac:dyDescent="0.35">
      <c r="A736" s="54" t="s">
        <v>781</v>
      </c>
      <c r="B736" s="54">
        <v>35.294276000000004</v>
      </c>
      <c r="C736" s="54">
        <v>-119.515457</v>
      </c>
      <c r="D736" s="54" t="s">
        <v>159</v>
      </c>
      <c r="E736" s="54" t="s">
        <v>88</v>
      </c>
      <c r="F736" s="54" t="s">
        <v>647</v>
      </c>
      <c r="G736" s="54" t="s">
        <v>28</v>
      </c>
      <c r="H736" s="54">
        <v>1</v>
      </c>
      <c r="I736" s="54">
        <v>9</v>
      </c>
      <c r="J736" s="57">
        <v>0.11111111111111099</v>
      </c>
    </row>
    <row r="737" spans="1:10" x14ac:dyDescent="0.35">
      <c r="A737" s="54" t="s">
        <v>782</v>
      </c>
      <c r="B737" s="54">
        <v>35.292811999999998</v>
      </c>
      <c r="C737" s="54">
        <v>-119.527888</v>
      </c>
      <c r="D737" s="54" t="s">
        <v>159</v>
      </c>
      <c r="E737" s="54" t="s">
        <v>193</v>
      </c>
      <c r="F737" s="54" t="s">
        <v>647</v>
      </c>
      <c r="G737" s="54" t="s">
        <v>28</v>
      </c>
      <c r="H737" s="54">
        <v>1</v>
      </c>
      <c r="I737" s="54">
        <v>8</v>
      </c>
      <c r="J737" s="57">
        <v>0.125</v>
      </c>
    </row>
    <row r="738" spans="1:10" x14ac:dyDescent="0.35">
      <c r="A738" s="54" t="s">
        <v>783</v>
      </c>
      <c r="B738" s="54">
        <v>35.295169999999999</v>
      </c>
      <c r="C738" s="54">
        <v>-119.528032</v>
      </c>
      <c r="D738" s="54" t="s">
        <v>159</v>
      </c>
      <c r="E738" s="54" t="s">
        <v>193</v>
      </c>
      <c r="F738" s="54" t="s">
        <v>647</v>
      </c>
      <c r="G738" s="54" t="s">
        <v>28</v>
      </c>
      <c r="H738" s="54">
        <v>1</v>
      </c>
      <c r="I738" s="54">
        <v>8</v>
      </c>
      <c r="J738" s="57">
        <v>0.125</v>
      </c>
    </row>
    <row r="739" spans="1:10" x14ac:dyDescent="0.35">
      <c r="A739" s="54" t="s">
        <v>784</v>
      </c>
      <c r="B739" s="54">
        <v>35.30059</v>
      </c>
      <c r="C739" s="54">
        <v>-119.54382099999999</v>
      </c>
      <c r="D739" s="54" t="s">
        <v>159</v>
      </c>
      <c r="E739" s="54" t="s">
        <v>88</v>
      </c>
      <c r="F739" s="54" t="s">
        <v>647</v>
      </c>
      <c r="G739" s="54" t="s">
        <v>28</v>
      </c>
      <c r="H739" s="54">
        <v>1</v>
      </c>
      <c r="I739" s="54">
        <v>11</v>
      </c>
      <c r="J739" s="57">
        <v>9.0909090909090898E-2</v>
      </c>
    </row>
    <row r="740" spans="1:10" x14ac:dyDescent="0.35">
      <c r="A740" s="54" t="s">
        <v>785</v>
      </c>
      <c r="B740" s="54">
        <v>35.305498999999998</v>
      </c>
      <c r="C740" s="54">
        <v>-119.56542399999999</v>
      </c>
      <c r="D740" s="54" t="s">
        <v>159</v>
      </c>
      <c r="E740" s="54" t="s">
        <v>88</v>
      </c>
      <c r="F740" s="54" t="s">
        <v>647</v>
      </c>
      <c r="G740" s="54" t="s">
        <v>28</v>
      </c>
      <c r="H740" s="54">
        <v>1</v>
      </c>
      <c r="I740" s="54">
        <v>14</v>
      </c>
      <c r="J740" s="57">
        <v>7.1428571428571397E-2</v>
      </c>
    </row>
    <row r="741" spans="1:10" x14ac:dyDescent="0.35">
      <c r="A741" s="54" t="s">
        <v>786</v>
      </c>
      <c r="B741" s="54">
        <v>35.282435999999997</v>
      </c>
      <c r="C741" s="54">
        <v>-119.506192</v>
      </c>
      <c r="D741" s="54" t="s">
        <v>159</v>
      </c>
      <c r="E741" s="54" t="s">
        <v>162</v>
      </c>
      <c r="F741" s="54" t="s">
        <v>647</v>
      </c>
      <c r="G741" s="54" t="s">
        <v>28</v>
      </c>
      <c r="H741" s="54">
        <v>1</v>
      </c>
      <c r="I741" s="54">
        <v>19</v>
      </c>
      <c r="J741" s="57">
        <v>5.2631578947368397E-2</v>
      </c>
    </row>
    <row r="742" spans="1:10" x14ac:dyDescent="0.35">
      <c r="A742" s="54" t="s">
        <v>787</v>
      </c>
      <c r="B742" s="54">
        <v>35.286408000000002</v>
      </c>
      <c r="C742" s="54">
        <v>-119.510296</v>
      </c>
      <c r="D742" s="54" t="s">
        <v>159</v>
      </c>
      <c r="E742" s="54" t="s">
        <v>162</v>
      </c>
      <c r="F742" s="54" t="s">
        <v>647</v>
      </c>
      <c r="G742" s="54" t="s">
        <v>28</v>
      </c>
      <c r="H742" s="54">
        <v>1</v>
      </c>
      <c r="I742" s="54">
        <v>13</v>
      </c>
      <c r="J742" s="57">
        <v>7.69230769230769E-2</v>
      </c>
    </row>
    <row r="743" spans="1:10" x14ac:dyDescent="0.35">
      <c r="A743" s="54" t="s">
        <v>788</v>
      </c>
      <c r="B743" s="54">
        <v>35.279335000000003</v>
      </c>
      <c r="C743" s="54">
        <v>-119.43731099999999</v>
      </c>
      <c r="D743" s="54" t="s">
        <v>159</v>
      </c>
      <c r="E743" s="54" t="s">
        <v>88</v>
      </c>
      <c r="F743" s="54" t="s">
        <v>647</v>
      </c>
      <c r="G743" s="54" t="s">
        <v>28</v>
      </c>
      <c r="H743" s="54">
        <v>1</v>
      </c>
      <c r="I743" s="54">
        <v>17</v>
      </c>
      <c r="J743" s="57">
        <v>5.8823529411764698E-2</v>
      </c>
    </row>
    <row r="744" spans="1:10" x14ac:dyDescent="0.35">
      <c r="A744" s="54" t="s">
        <v>789</v>
      </c>
      <c r="B744" s="54">
        <v>37.761490999999999</v>
      </c>
      <c r="C744" s="54">
        <v>-121.72676800000001</v>
      </c>
      <c r="D744" s="54" t="s">
        <v>323</v>
      </c>
      <c r="E744" s="54" t="s">
        <v>36</v>
      </c>
      <c r="F744" s="54" t="s">
        <v>375</v>
      </c>
      <c r="G744" s="54" t="s">
        <v>37</v>
      </c>
      <c r="H744" s="54">
        <v>2</v>
      </c>
      <c r="I744" s="54">
        <v>10</v>
      </c>
      <c r="J744" s="57">
        <v>0.2</v>
      </c>
    </row>
    <row r="745" spans="1:10" x14ac:dyDescent="0.35">
      <c r="A745" s="54" t="s">
        <v>790</v>
      </c>
      <c r="B745" s="54">
        <v>37.755982000000003</v>
      </c>
      <c r="C745" s="54">
        <v>-121.653791</v>
      </c>
      <c r="D745" s="54" t="s">
        <v>374</v>
      </c>
      <c r="E745" s="54" t="s">
        <v>36</v>
      </c>
      <c r="F745" s="54" t="s">
        <v>569</v>
      </c>
      <c r="G745" s="54" t="s">
        <v>37</v>
      </c>
      <c r="H745" s="54">
        <v>1</v>
      </c>
      <c r="I745" s="54">
        <v>12</v>
      </c>
      <c r="J745" s="57">
        <v>8.3333333333333301E-2</v>
      </c>
    </row>
    <row r="746" spans="1:10" x14ac:dyDescent="0.35">
      <c r="A746" s="54" t="s">
        <v>791</v>
      </c>
      <c r="B746" s="54">
        <v>37.499661000000003</v>
      </c>
      <c r="C746" s="54">
        <v>-122.409307</v>
      </c>
      <c r="D746" s="54" t="s">
        <v>323</v>
      </c>
      <c r="E746" s="54" t="s">
        <v>36</v>
      </c>
      <c r="F746" s="54" t="s">
        <v>623</v>
      </c>
      <c r="G746" s="54" t="s">
        <v>37</v>
      </c>
      <c r="H746" s="54">
        <v>1</v>
      </c>
      <c r="I746" s="54">
        <v>3</v>
      </c>
      <c r="J746" s="57">
        <v>0.33333333333333298</v>
      </c>
    </row>
    <row r="747" spans="1:10" x14ac:dyDescent="0.35">
      <c r="A747" s="54" t="s">
        <v>792</v>
      </c>
      <c r="B747" s="54">
        <v>37.500635000000003</v>
      </c>
      <c r="C747" s="54">
        <v>-122.411883</v>
      </c>
      <c r="D747" s="54" t="s">
        <v>323</v>
      </c>
      <c r="E747" s="54" t="s">
        <v>36</v>
      </c>
      <c r="F747" s="54" t="s">
        <v>623</v>
      </c>
      <c r="G747" s="54" t="s">
        <v>37</v>
      </c>
      <c r="H747" s="54">
        <v>1</v>
      </c>
      <c r="I747" s="54">
        <v>3</v>
      </c>
      <c r="J747" s="57">
        <v>0.33333333333333298</v>
      </c>
    </row>
    <row r="748" spans="1:10" x14ac:dyDescent="0.35">
      <c r="A748" s="54" t="s">
        <v>793</v>
      </c>
      <c r="B748" s="54">
        <v>37.461370000000002</v>
      </c>
      <c r="C748" s="54">
        <v>-121.944923</v>
      </c>
      <c r="D748" s="54" t="s">
        <v>219</v>
      </c>
      <c r="E748" s="54" t="s">
        <v>36</v>
      </c>
      <c r="F748" s="54" t="s">
        <v>658</v>
      </c>
      <c r="G748" s="54" t="s">
        <v>37</v>
      </c>
      <c r="H748" s="54">
        <v>1</v>
      </c>
      <c r="I748" s="54">
        <v>10</v>
      </c>
      <c r="J748" s="57">
        <v>0.1</v>
      </c>
    </row>
    <row r="749" spans="1:10" x14ac:dyDescent="0.35">
      <c r="A749" s="54" t="s">
        <v>794</v>
      </c>
      <c r="B749" s="54">
        <v>35.476920999999997</v>
      </c>
      <c r="C749" s="54">
        <v>-119.372748</v>
      </c>
      <c r="D749" s="54" t="s">
        <v>167</v>
      </c>
      <c r="E749" s="54" t="s">
        <v>44</v>
      </c>
      <c r="F749" s="54" t="s">
        <v>906</v>
      </c>
      <c r="G749" s="54" t="s">
        <v>46</v>
      </c>
      <c r="H749" s="54">
        <v>1</v>
      </c>
      <c r="I749" s="54">
        <v>9</v>
      </c>
      <c r="J749" s="57">
        <v>0.11111111111111099</v>
      </c>
    </row>
    <row r="750" spans="1:10" x14ac:dyDescent="0.35">
      <c r="A750" s="54" t="s">
        <v>795</v>
      </c>
      <c r="B750" s="54">
        <v>35.492085000000003</v>
      </c>
      <c r="C750" s="54">
        <v>-119.37590400000001</v>
      </c>
      <c r="D750" s="54" t="s">
        <v>167</v>
      </c>
      <c r="E750" s="54" t="s">
        <v>44</v>
      </c>
      <c r="F750" s="54" t="s">
        <v>863</v>
      </c>
      <c r="G750" s="54" t="s">
        <v>46</v>
      </c>
      <c r="H750" s="54">
        <v>1</v>
      </c>
      <c r="I750" s="54">
        <v>9</v>
      </c>
      <c r="J750" s="57">
        <v>0.11111111111111099</v>
      </c>
    </row>
    <row r="751" spans="1:10" x14ac:dyDescent="0.35">
      <c r="A751" s="54" t="s">
        <v>796</v>
      </c>
      <c r="B751" s="54">
        <v>35.204594</v>
      </c>
      <c r="C751" s="54">
        <v>-119.197846</v>
      </c>
      <c r="D751" s="54" t="s">
        <v>300</v>
      </c>
      <c r="E751" s="54" t="s">
        <v>44</v>
      </c>
      <c r="F751" s="54" t="s">
        <v>51</v>
      </c>
      <c r="G751" s="54" t="s">
        <v>46</v>
      </c>
      <c r="H751" s="54">
        <v>1</v>
      </c>
      <c r="I751" s="54">
        <v>13</v>
      </c>
      <c r="J751" s="57">
        <v>7.69230769230769E-2</v>
      </c>
    </row>
    <row r="752" spans="1:10" x14ac:dyDescent="0.35">
      <c r="A752" s="54" t="s">
        <v>797</v>
      </c>
      <c r="B752" s="54">
        <v>35.215542999999997</v>
      </c>
      <c r="C752" s="54">
        <v>-119.204947</v>
      </c>
      <c r="D752" s="54" t="s">
        <v>300</v>
      </c>
      <c r="E752" s="54" t="s">
        <v>44</v>
      </c>
      <c r="F752" s="54" t="s">
        <v>53</v>
      </c>
      <c r="G752" s="54" t="s">
        <v>46</v>
      </c>
      <c r="H752" s="54">
        <v>1</v>
      </c>
      <c r="I752" s="54">
        <v>14</v>
      </c>
      <c r="J752" s="57">
        <v>7.1428571428571397E-2</v>
      </c>
    </row>
    <row r="753" spans="1:10" x14ac:dyDescent="0.35">
      <c r="A753" s="54" t="s">
        <v>798</v>
      </c>
      <c r="B753" s="54">
        <v>35.215350000000001</v>
      </c>
      <c r="C753" s="54">
        <v>-119.212943</v>
      </c>
      <c r="D753" s="54" t="s">
        <v>351</v>
      </c>
      <c r="E753" s="54" t="s">
        <v>44</v>
      </c>
      <c r="F753" s="54" t="s">
        <v>54</v>
      </c>
      <c r="G753" s="54" t="s">
        <v>46</v>
      </c>
      <c r="H753" s="54">
        <v>1</v>
      </c>
      <c r="I753" s="54">
        <v>15</v>
      </c>
      <c r="J753" s="57">
        <v>6.6666666666666693E-2</v>
      </c>
    </row>
    <row r="754" spans="1:10" x14ac:dyDescent="0.35">
      <c r="A754" s="54" t="s">
        <v>799</v>
      </c>
      <c r="B754" s="54">
        <v>35.201439000000001</v>
      </c>
      <c r="C754" s="54">
        <v>-119.05194299999999</v>
      </c>
      <c r="D754" s="54" t="s">
        <v>351</v>
      </c>
      <c r="E754" s="54" t="s">
        <v>44</v>
      </c>
      <c r="F754" s="54" t="s">
        <v>48</v>
      </c>
      <c r="G754" s="54" t="s">
        <v>46</v>
      </c>
      <c r="H754" s="54">
        <v>2</v>
      </c>
      <c r="I754" s="54">
        <v>12</v>
      </c>
      <c r="J754" s="57">
        <v>0.16666666666666699</v>
      </c>
    </row>
    <row r="755" spans="1:10" x14ac:dyDescent="0.35">
      <c r="A755" s="54" t="s">
        <v>800</v>
      </c>
      <c r="B755" s="54">
        <v>35.246298000000003</v>
      </c>
      <c r="C755" s="54">
        <v>-119.141452</v>
      </c>
      <c r="D755" s="54" t="s">
        <v>351</v>
      </c>
      <c r="E755" s="54" t="s">
        <v>44</v>
      </c>
      <c r="F755" s="54" t="s">
        <v>113</v>
      </c>
      <c r="G755" s="54" t="s">
        <v>46</v>
      </c>
      <c r="H755" s="54">
        <v>1</v>
      </c>
      <c r="I755" s="54">
        <v>8</v>
      </c>
      <c r="J755" s="57">
        <v>0.125</v>
      </c>
    </row>
    <row r="756" spans="1:10" x14ac:dyDescent="0.35">
      <c r="A756" s="54" t="s">
        <v>801</v>
      </c>
      <c r="B756" s="54">
        <v>35.286135000000002</v>
      </c>
      <c r="C756" s="54">
        <v>-119.14056600000001</v>
      </c>
      <c r="D756" s="54" t="s">
        <v>707</v>
      </c>
      <c r="E756" s="54" t="s">
        <v>88</v>
      </c>
      <c r="F756" s="54" t="s">
        <v>1021</v>
      </c>
      <c r="G756" s="54" t="s">
        <v>28</v>
      </c>
      <c r="H756" s="54">
        <v>2</v>
      </c>
      <c r="I756" s="54">
        <v>8</v>
      </c>
      <c r="J756" s="57">
        <v>0.25</v>
      </c>
    </row>
    <row r="757" spans="1:10" x14ac:dyDescent="0.35">
      <c r="A757" s="54" t="s">
        <v>802</v>
      </c>
      <c r="B757" s="54">
        <v>35.479056999999997</v>
      </c>
      <c r="C757" s="54">
        <v>-119.446978</v>
      </c>
      <c r="D757" s="54" t="s">
        <v>167</v>
      </c>
      <c r="E757" s="54" t="s">
        <v>44</v>
      </c>
      <c r="F757" s="54" t="s">
        <v>889</v>
      </c>
      <c r="G757" s="54" t="s">
        <v>46</v>
      </c>
      <c r="H757" s="54">
        <v>1</v>
      </c>
      <c r="I757" s="54">
        <v>19</v>
      </c>
      <c r="J757" s="57">
        <v>5.2631578947368397E-2</v>
      </c>
    </row>
    <row r="758" spans="1:10" x14ac:dyDescent="0.35">
      <c r="A758" s="54" t="s">
        <v>803</v>
      </c>
      <c r="B758" s="54">
        <v>35.493986</v>
      </c>
      <c r="C758" s="54">
        <v>-119.450399</v>
      </c>
      <c r="D758" s="54" t="s">
        <v>167</v>
      </c>
      <c r="E758" s="54" t="s">
        <v>44</v>
      </c>
      <c r="F758" s="54" t="s">
        <v>905</v>
      </c>
      <c r="G758" s="54" t="s">
        <v>46</v>
      </c>
      <c r="H758" s="54">
        <v>1</v>
      </c>
      <c r="I758" s="54">
        <v>9</v>
      </c>
      <c r="J758" s="57">
        <v>0.11111111111111099</v>
      </c>
    </row>
    <row r="759" spans="1:10" x14ac:dyDescent="0.35">
      <c r="A759" s="54" t="s">
        <v>804</v>
      </c>
      <c r="B759" s="54">
        <v>35.451666000000003</v>
      </c>
      <c r="C759" s="54">
        <v>-119.37649500000001</v>
      </c>
      <c r="D759" s="54" t="s">
        <v>167</v>
      </c>
      <c r="E759" s="54" t="s">
        <v>44</v>
      </c>
      <c r="F759" s="54" t="s">
        <v>904</v>
      </c>
      <c r="G759" s="54" t="s">
        <v>46</v>
      </c>
      <c r="H759" s="54">
        <v>1</v>
      </c>
      <c r="I759" s="54">
        <v>7</v>
      </c>
      <c r="J759" s="57">
        <v>0.14285714285714299</v>
      </c>
    </row>
    <row r="760" spans="1:10" x14ac:dyDescent="0.35">
      <c r="A760" s="54" t="s">
        <v>805</v>
      </c>
      <c r="B760" s="54">
        <v>35.249949000000001</v>
      </c>
      <c r="C760" s="54">
        <v>-119.11619399999999</v>
      </c>
      <c r="D760" s="54" t="s">
        <v>300</v>
      </c>
      <c r="E760" s="54" t="s">
        <v>44</v>
      </c>
      <c r="F760" s="54" t="s">
        <v>903</v>
      </c>
      <c r="G760" s="54" t="s">
        <v>46</v>
      </c>
      <c r="H760" s="54">
        <v>1</v>
      </c>
      <c r="I760" s="54">
        <v>8</v>
      </c>
      <c r="J760" s="57">
        <v>0.125</v>
      </c>
    </row>
    <row r="761" spans="1:10" x14ac:dyDescent="0.35">
      <c r="A761" s="54" t="s">
        <v>806</v>
      </c>
      <c r="B761" s="54">
        <v>35.188670000000002</v>
      </c>
      <c r="C761" s="54">
        <v>-119.115888</v>
      </c>
      <c r="D761" s="54" t="s">
        <v>609</v>
      </c>
      <c r="E761" s="54" t="s">
        <v>44</v>
      </c>
      <c r="F761" s="54" t="s">
        <v>861</v>
      </c>
      <c r="G761" s="54" t="s">
        <v>46</v>
      </c>
      <c r="H761" s="54">
        <v>3</v>
      </c>
      <c r="I761" s="54">
        <v>21</v>
      </c>
      <c r="J761" s="57">
        <v>0.14285714285714299</v>
      </c>
    </row>
    <row r="762" spans="1:10" x14ac:dyDescent="0.35">
      <c r="A762" s="54" t="s">
        <v>807</v>
      </c>
      <c r="B762" s="54">
        <v>35.202494000000002</v>
      </c>
      <c r="C762" s="54">
        <v>-119.17166</v>
      </c>
      <c r="D762" s="54" t="s">
        <v>609</v>
      </c>
      <c r="E762" s="54" t="s">
        <v>44</v>
      </c>
      <c r="F762" s="54" t="s">
        <v>150</v>
      </c>
      <c r="G762" s="54" t="s">
        <v>46</v>
      </c>
      <c r="H762" s="54">
        <v>1</v>
      </c>
      <c r="I762" s="54">
        <v>15</v>
      </c>
      <c r="J762" s="57">
        <v>6.6666666666666693E-2</v>
      </c>
    </row>
    <row r="763" spans="1:10" x14ac:dyDescent="0.35">
      <c r="A763" s="54" t="s">
        <v>808</v>
      </c>
      <c r="B763" s="54">
        <v>35.215113000000002</v>
      </c>
      <c r="C763" s="54">
        <v>-119.185913</v>
      </c>
      <c r="D763" s="54" t="s">
        <v>609</v>
      </c>
      <c r="E763" s="54" t="s">
        <v>44</v>
      </c>
      <c r="F763" s="54" t="s">
        <v>900</v>
      </c>
      <c r="G763" s="54" t="s">
        <v>46</v>
      </c>
      <c r="H763" s="54">
        <v>1</v>
      </c>
      <c r="I763" s="54">
        <v>13</v>
      </c>
      <c r="J763" s="57">
        <v>7.69230769230769E-2</v>
      </c>
    </row>
    <row r="764" spans="1:10" x14ac:dyDescent="0.35">
      <c r="A764" s="54" t="s">
        <v>809</v>
      </c>
      <c r="B764" s="54">
        <v>35.214758000000003</v>
      </c>
      <c r="C764" s="54">
        <v>-119.203907</v>
      </c>
      <c r="D764" s="54" t="s">
        <v>300</v>
      </c>
      <c r="E764" s="54" t="s">
        <v>62</v>
      </c>
      <c r="F764" s="54" t="s">
        <v>875</v>
      </c>
      <c r="G764" s="54" t="s">
        <v>46</v>
      </c>
      <c r="H764" s="54">
        <v>1</v>
      </c>
      <c r="I764" s="54">
        <v>13</v>
      </c>
      <c r="J764" s="57">
        <v>7.69230769230769E-2</v>
      </c>
    </row>
    <row r="765" spans="1:10" x14ac:dyDescent="0.35">
      <c r="A765" s="54" t="s">
        <v>810</v>
      </c>
      <c r="B765" s="54">
        <v>35.479762999999998</v>
      </c>
      <c r="C765" s="54">
        <v>-119.340557</v>
      </c>
      <c r="D765" s="54" t="s">
        <v>167</v>
      </c>
      <c r="E765" s="54" t="s">
        <v>44</v>
      </c>
      <c r="F765" s="54" t="s">
        <v>902</v>
      </c>
      <c r="G765" s="54" t="s">
        <v>46</v>
      </c>
      <c r="H765" s="54">
        <v>1</v>
      </c>
      <c r="I765" s="54">
        <v>9</v>
      </c>
      <c r="J765" s="57">
        <v>0.11111111111111099</v>
      </c>
    </row>
    <row r="766" spans="1:10" x14ac:dyDescent="0.35">
      <c r="A766" s="54" t="s">
        <v>811</v>
      </c>
      <c r="B766" s="54">
        <v>35.187804</v>
      </c>
      <c r="C766" s="54">
        <v>-119.11462299999999</v>
      </c>
      <c r="D766" s="54" t="s">
        <v>609</v>
      </c>
      <c r="E766" s="54" t="s">
        <v>44</v>
      </c>
      <c r="F766" s="54" t="s">
        <v>861</v>
      </c>
      <c r="G766" s="54" t="s">
        <v>46</v>
      </c>
      <c r="H766" s="54">
        <v>1</v>
      </c>
      <c r="I766" s="54">
        <v>21</v>
      </c>
      <c r="J766" s="57">
        <v>4.7619047619047603E-2</v>
      </c>
    </row>
    <row r="767" spans="1:10" x14ac:dyDescent="0.35">
      <c r="A767" s="54" t="s">
        <v>812</v>
      </c>
      <c r="B767" s="54">
        <v>35.178119000000002</v>
      </c>
      <c r="C767" s="54">
        <v>-119.123154</v>
      </c>
      <c r="D767" s="54" t="s">
        <v>351</v>
      </c>
      <c r="E767" s="54" t="s">
        <v>44</v>
      </c>
      <c r="F767" s="54" t="s">
        <v>49</v>
      </c>
      <c r="G767" s="54" t="s">
        <v>46</v>
      </c>
      <c r="H767" s="54">
        <v>2</v>
      </c>
      <c r="I767" s="54">
        <v>12</v>
      </c>
      <c r="J767" s="57">
        <v>0.16666666666666699</v>
      </c>
    </row>
    <row r="768" spans="1:10" x14ac:dyDescent="0.35">
      <c r="A768" s="54" t="s">
        <v>813</v>
      </c>
      <c r="B768" s="54">
        <v>33.939706000000001</v>
      </c>
      <c r="C768" s="54">
        <v>-117.841376</v>
      </c>
      <c r="D768" s="54" t="s">
        <v>1381</v>
      </c>
      <c r="E768" s="54" t="s">
        <v>36</v>
      </c>
      <c r="F768" s="54" t="s">
        <v>708</v>
      </c>
      <c r="G768" s="54" t="s">
        <v>37</v>
      </c>
      <c r="H768" s="54">
        <v>1</v>
      </c>
      <c r="I768" s="54">
        <v>5</v>
      </c>
      <c r="J768" s="57">
        <v>0.2</v>
      </c>
    </row>
    <row r="769" spans="1:10" x14ac:dyDescent="0.35">
      <c r="A769" s="54" t="s">
        <v>952</v>
      </c>
      <c r="B769" s="54">
        <v>35.166344000000002</v>
      </c>
      <c r="C769" s="54">
        <v>-119.10833599999999</v>
      </c>
      <c r="D769" s="54" t="s">
        <v>183</v>
      </c>
      <c r="E769" s="54" t="s">
        <v>44</v>
      </c>
      <c r="F769" s="54" t="s">
        <v>78</v>
      </c>
      <c r="G769" s="54" t="s">
        <v>46</v>
      </c>
      <c r="H769" s="54">
        <v>1</v>
      </c>
      <c r="I769" s="54">
        <v>38</v>
      </c>
      <c r="J769" s="57">
        <v>2.6315789473684199E-2</v>
      </c>
    </row>
    <row r="770" spans="1:10" x14ac:dyDescent="0.35">
      <c r="A770" s="54" t="s">
        <v>814</v>
      </c>
      <c r="B770" s="54">
        <v>35.178311000000001</v>
      </c>
      <c r="C770" s="54">
        <v>-119.122364</v>
      </c>
      <c r="D770" s="54" t="s">
        <v>351</v>
      </c>
      <c r="E770" s="54" t="s">
        <v>44</v>
      </c>
      <c r="F770" s="54" t="s">
        <v>49</v>
      </c>
      <c r="G770" s="54" t="s">
        <v>46</v>
      </c>
      <c r="H770" s="54">
        <v>1</v>
      </c>
      <c r="I770" s="54">
        <v>12</v>
      </c>
      <c r="J770" s="57">
        <v>8.3333333333333301E-2</v>
      </c>
    </row>
    <row r="771" spans="1:10" x14ac:dyDescent="0.35">
      <c r="A771" s="54" t="s">
        <v>815</v>
      </c>
      <c r="B771" s="54">
        <v>35.206136000000001</v>
      </c>
      <c r="C771" s="54">
        <v>-119.17332399999999</v>
      </c>
      <c r="D771" s="54" t="s">
        <v>351</v>
      </c>
      <c r="E771" s="54" t="s">
        <v>44</v>
      </c>
      <c r="F771" s="54" t="s">
        <v>888</v>
      </c>
      <c r="G771" s="54" t="s">
        <v>46</v>
      </c>
      <c r="H771" s="54">
        <v>1</v>
      </c>
      <c r="I771" s="54">
        <v>14</v>
      </c>
      <c r="J771" s="57">
        <v>7.1428571428571397E-2</v>
      </c>
    </row>
    <row r="772" spans="1:10" x14ac:dyDescent="0.35">
      <c r="A772" s="54" t="s">
        <v>816</v>
      </c>
      <c r="B772" s="54">
        <v>35.207673</v>
      </c>
      <c r="C772" s="54">
        <v>-119.17321800000001</v>
      </c>
      <c r="D772" s="54" t="s">
        <v>351</v>
      </c>
      <c r="E772" s="54" t="s">
        <v>44</v>
      </c>
      <c r="F772" s="54" t="s">
        <v>888</v>
      </c>
      <c r="G772" s="54" t="s">
        <v>46</v>
      </c>
      <c r="H772" s="54">
        <v>2</v>
      </c>
      <c r="I772" s="54">
        <v>14</v>
      </c>
      <c r="J772" s="57">
        <v>0.14285714285714299</v>
      </c>
    </row>
    <row r="773" spans="1:10" x14ac:dyDescent="0.35">
      <c r="A773" s="54" t="s">
        <v>817</v>
      </c>
      <c r="B773" s="54">
        <v>35.177193000000003</v>
      </c>
      <c r="C773" s="54">
        <v>-119.12329099999999</v>
      </c>
      <c r="D773" s="54" t="s">
        <v>300</v>
      </c>
      <c r="E773" s="54" t="s">
        <v>62</v>
      </c>
      <c r="F773" s="54" t="s">
        <v>49</v>
      </c>
      <c r="G773" s="54" t="s">
        <v>46</v>
      </c>
      <c r="H773" s="54">
        <v>3</v>
      </c>
      <c r="I773" s="54">
        <v>12</v>
      </c>
      <c r="J773" s="57">
        <v>0.25</v>
      </c>
    </row>
    <row r="774" spans="1:10" x14ac:dyDescent="0.35">
      <c r="A774" s="54" t="s">
        <v>818</v>
      </c>
      <c r="B774" s="54">
        <v>33.720351000000001</v>
      </c>
      <c r="C774" s="54">
        <v>-117.702635</v>
      </c>
      <c r="D774" s="54" t="s">
        <v>163</v>
      </c>
      <c r="E774" s="54" t="s">
        <v>36</v>
      </c>
      <c r="F774" s="54" t="s">
        <v>163</v>
      </c>
      <c r="G774" s="54" t="s">
        <v>37</v>
      </c>
      <c r="H774" s="54">
        <v>2</v>
      </c>
      <c r="I774" s="54">
        <v>6</v>
      </c>
      <c r="J774" s="57">
        <v>0.33333333333333298</v>
      </c>
    </row>
    <row r="775" spans="1:10" x14ac:dyDescent="0.35">
      <c r="A775" s="54" t="s">
        <v>819</v>
      </c>
      <c r="B775" s="54">
        <v>33.70843</v>
      </c>
      <c r="C775" s="54">
        <v>-117.70817</v>
      </c>
      <c r="D775" s="54" t="s">
        <v>163</v>
      </c>
      <c r="E775" s="54" t="s">
        <v>36</v>
      </c>
      <c r="F775" s="54" t="s">
        <v>163</v>
      </c>
      <c r="G775" s="54" t="s">
        <v>37</v>
      </c>
      <c r="H775" s="54">
        <v>1</v>
      </c>
      <c r="I775" s="54">
        <v>4</v>
      </c>
      <c r="J775" s="57">
        <v>0.25</v>
      </c>
    </row>
    <row r="776" spans="1:10" x14ac:dyDescent="0.35">
      <c r="A776" s="54" t="s">
        <v>820</v>
      </c>
      <c r="B776" s="54">
        <v>33.713647000000002</v>
      </c>
      <c r="C776" s="54">
        <v>-117.703793</v>
      </c>
      <c r="D776" s="54" t="s">
        <v>163</v>
      </c>
      <c r="E776" s="54" t="s">
        <v>36</v>
      </c>
      <c r="F776" s="54" t="s">
        <v>163</v>
      </c>
      <c r="G776" s="54" t="s">
        <v>37</v>
      </c>
      <c r="H776" s="54">
        <v>1</v>
      </c>
      <c r="I776" s="54">
        <v>6</v>
      </c>
      <c r="J776" s="57">
        <v>0.16666666666666699</v>
      </c>
    </row>
    <row r="777" spans="1:10" x14ac:dyDescent="0.35">
      <c r="A777" s="54" t="s">
        <v>821</v>
      </c>
      <c r="B777" s="54">
        <v>33.717148999999999</v>
      </c>
      <c r="C777" s="54">
        <v>-117.702502</v>
      </c>
      <c r="D777" s="54" t="s">
        <v>163</v>
      </c>
      <c r="E777" s="54" t="s">
        <v>36</v>
      </c>
      <c r="F777" s="54" t="s">
        <v>163</v>
      </c>
      <c r="G777" s="54" t="s">
        <v>37</v>
      </c>
      <c r="H777" s="54">
        <v>2</v>
      </c>
      <c r="I777" s="54">
        <v>6</v>
      </c>
      <c r="J777" s="57">
        <v>0.33333333333333298</v>
      </c>
    </row>
    <row r="778" spans="1:10" x14ac:dyDescent="0.35">
      <c r="A778" s="54" t="s">
        <v>822</v>
      </c>
      <c r="B778" s="54">
        <v>33.720615000000002</v>
      </c>
      <c r="C778" s="54">
        <v>-117.704162</v>
      </c>
      <c r="D778" s="54" t="s">
        <v>163</v>
      </c>
      <c r="E778" s="54" t="s">
        <v>36</v>
      </c>
      <c r="F778" s="54" t="s">
        <v>163</v>
      </c>
      <c r="G778" s="54" t="s">
        <v>37</v>
      </c>
      <c r="H778" s="54">
        <v>3</v>
      </c>
      <c r="I778" s="54">
        <v>6</v>
      </c>
      <c r="J778" s="57">
        <v>0.5</v>
      </c>
    </row>
    <row r="779" spans="1:10" x14ac:dyDescent="0.35">
      <c r="A779" s="54" t="s">
        <v>823</v>
      </c>
      <c r="B779" s="54">
        <v>33.71463</v>
      </c>
      <c r="C779" s="54">
        <v>-117.705958</v>
      </c>
      <c r="D779" s="54" t="s">
        <v>163</v>
      </c>
      <c r="E779" s="54" t="s">
        <v>36</v>
      </c>
      <c r="F779" s="54" t="s">
        <v>163</v>
      </c>
      <c r="G779" s="54" t="s">
        <v>37</v>
      </c>
      <c r="H779" s="54">
        <v>1</v>
      </c>
      <c r="I779" s="54">
        <v>6</v>
      </c>
      <c r="J779" s="57">
        <v>0.16666666666666699</v>
      </c>
    </row>
    <row r="780" spans="1:10" x14ac:dyDescent="0.35">
      <c r="A780" s="54" t="s">
        <v>824</v>
      </c>
      <c r="B780" s="54">
        <v>33.488846000000002</v>
      </c>
      <c r="C780" s="54">
        <v>-117.624167</v>
      </c>
      <c r="D780" s="54" t="s">
        <v>709</v>
      </c>
      <c r="E780" s="54" t="s">
        <v>36</v>
      </c>
      <c r="F780" s="54" t="s">
        <v>710</v>
      </c>
      <c r="G780" s="54" t="s">
        <v>37</v>
      </c>
      <c r="H780" s="54">
        <v>2</v>
      </c>
      <c r="I780" s="54">
        <v>3</v>
      </c>
      <c r="J780" s="57">
        <v>0.66666666666666696</v>
      </c>
    </row>
    <row r="781" spans="1:10" x14ac:dyDescent="0.35">
      <c r="A781" s="54" t="s">
        <v>826</v>
      </c>
      <c r="B781" s="54">
        <v>35.477060999999999</v>
      </c>
      <c r="C781" s="54">
        <v>-119.44772500000001</v>
      </c>
      <c r="D781" s="54" t="s">
        <v>167</v>
      </c>
      <c r="E781" s="54" t="s">
        <v>44</v>
      </c>
      <c r="F781" s="54" t="s">
        <v>889</v>
      </c>
      <c r="G781" s="54" t="s">
        <v>46</v>
      </c>
      <c r="H781" s="54">
        <v>1</v>
      </c>
      <c r="I781" s="54">
        <v>18</v>
      </c>
      <c r="J781" s="57">
        <v>5.5555555555555601E-2</v>
      </c>
    </row>
    <row r="782" spans="1:10" x14ac:dyDescent="0.35">
      <c r="A782" s="54" t="s">
        <v>827</v>
      </c>
      <c r="B782" s="54">
        <v>35.200710000000001</v>
      </c>
      <c r="C782" s="54">
        <v>-119.052887</v>
      </c>
      <c r="D782" s="54" t="s">
        <v>351</v>
      </c>
      <c r="E782" s="54" t="s">
        <v>44</v>
      </c>
      <c r="F782" s="54" t="s">
        <v>48</v>
      </c>
      <c r="G782" s="54" t="s">
        <v>46</v>
      </c>
      <c r="H782" s="54">
        <v>1</v>
      </c>
      <c r="I782" s="54">
        <v>12</v>
      </c>
      <c r="J782" s="57">
        <v>8.3333333333333301E-2</v>
      </c>
    </row>
    <row r="783" spans="1:10" x14ac:dyDescent="0.35">
      <c r="A783" s="54" t="s">
        <v>828</v>
      </c>
      <c r="B783" s="54">
        <v>35.252062000000002</v>
      </c>
      <c r="C783" s="54">
        <v>-119.158669</v>
      </c>
      <c r="D783" s="54" t="s">
        <v>351</v>
      </c>
      <c r="E783" s="54" t="s">
        <v>44</v>
      </c>
      <c r="F783" s="54" t="s">
        <v>51</v>
      </c>
      <c r="G783" s="54" t="s">
        <v>46</v>
      </c>
      <c r="H783" s="54">
        <v>1</v>
      </c>
      <c r="I783" s="54">
        <v>8</v>
      </c>
      <c r="J783" s="57">
        <v>0.125</v>
      </c>
    </row>
    <row r="784" spans="1:10" x14ac:dyDescent="0.35">
      <c r="A784" s="54" t="s">
        <v>829</v>
      </c>
      <c r="B784" s="54">
        <v>36.529791000000003</v>
      </c>
      <c r="C784" s="54">
        <v>-121.405424</v>
      </c>
      <c r="D784" s="54" t="s">
        <v>711</v>
      </c>
      <c r="E784" s="54" t="s">
        <v>36</v>
      </c>
      <c r="F784" s="54" t="s">
        <v>712</v>
      </c>
      <c r="G784" s="54" t="s">
        <v>37</v>
      </c>
      <c r="H784" s="54">
        <v>1</v>
      </c>
      <c r="I784" s="54">
        <v>1</v>
      </c>
      <c r="J784" s="57">
        <v>1</v>
      </c>
    </row>
    <row r="785" spans="1:10" x14ac:dyDescent="0.35">
      <c r="A785" s="54" t="s">
        <v>830</v>
      </c>
      <c r="B785" s="54">
        <v>36.708657000000002</v>
      </c>
      <c r="C785" s="54">
        <v>-121.76039400000001</v>
      </c>
      <c r="D785" s="54" t="s">
        <v>713</v>
      </c>
      <c r="E785" s="54" t="s">
        <v>36</v>
      </c>
      <c r="F785" s="54" t="s">
        <v>714</v>
      </c>
      <c r="G785" s="54" t="s">
        <v>37</v>
      </c>
      <c r="H785" s="54">
        <v>1</v>
      </c>
      <c r="I785" s="54">
        <v>2</v>
      </c>
      <c r="J785" s="57">
        <v>0.5</v>
      </c>
    </row>
    <row r="786" spans="1:10" x14ac:dyDescent="0.35">
      <c r="A786" s="54" t="s">
        <v>831</v>
      </c>
      <c r="B786" s="54">
        <v>36.710619999999999</v>
      </c>
      <c r="C786" s="54">
        <v>-121.76146900000001</v>
      </c>
      <c r="D786" s="54" t="s">
        <v>713</v>
      </c>
      <c r="E786" s="54" t="s">
        <v>36</v>
      </c>
      <c r="F786" s="54" t="s">
        <v>714</v>
      </c>
      <c r="G786" s="54" t="s">
        <v>37</v>
      </c>
      <c r="H786" s="54">
        <v>1</v>
      </c>
      <c r="I786" s="54">
        <v>2</v>
      </c>
      <c r="J786" s="57">
        <v>0.5</v>
      </c>
    </row>
    <row r="787" spans="1:10" x14ac:dyDescent="0.35">
      <c r="A787" s="54" t="s">
        <v>832</v>
      </c>
      <c r="B787" s="54">
        <v>37.756445999999997</v>
      </c>
      <c r="C787" s="54">
        <v>-121.657357</v>
      </c>
      <c r="D787" s="54" t="s">
        <v>323</v>
      </c>
      <c r="E787" s="54" t="s">
        <v>36</v>
      </c>
      <c r="F787" s="54" t="s">
        <v>324</v>
      </c>
      <c r="G787" s="54" t="s">
        <v>37</v>
      </c>
      <c r="H787" s="54">
        <v>1</v>
      </c>
      <c r="I787" s="54">
        <v>13</v>
      </c>
      <c r="J787" s="57">
        <v>7.69230769230769E-2</v>
      </c>
    </row>
    <row r="788" spans="1:10" x14ac:dyDescent="0.35">
      <c r="A788" s="54" t="s">
        <v>833</v>
      </c>
      <c r="B788" s="54">
        <v>38.517834000000001</v>
      </c>
      <c r="C788" s="54">
        <v>-121.187623</v>
      </c>
      <c r="D788" s="54" t="s">
        <v>338</v>
      </c>
      <c r="E788" s="54" t="s">
        <v>36</v>
      </c>
      <c r="F788" s="54" t="s">
        <v>715</v>
      </c>
      <c r="G788" s="54" t="s">
        <v>37</v>
      </c>
      <c r="H788" s="54">
        <v>1</v>
      </c>
      <c r="I788" s="54">
        <v>2</v>
      </c>
      <c r="J788" s="57">
        <v>0.5</v>
      </c>
    </row>
    <row r="789" spans="1:10" x14ac:dyDescent="0.35">
      <c r="A789" s="54" t="s">
        <v>834</v>
      </c>
      <c r="B789" s="54">
        <v>36.190022999999997</v>
      </c>
      <c r="C789" s="54">
        <v>-119.602802</v>
      </c>
      <c r="D789" s="54" t="s">
        <v>617</v>
      </c>
      <c r="E789" s="54" t="s">
        <v>44</v>
      </c>
      <c r="F789" s="54" t="s">
        <v>69</v>
      </c>
      <c r="G789" s="54" t="s">
        <v>46</v>
      </c>
      <c r="H789" s="54">
        <v>1</v>
      </c>
      <c r="I789" s="54">
        <v>7</v>
      </c>
      <c r="J789" s="57">
        <v>0.14285714285714299</v>
      </c>
    </row>
    <row r="790" spans="1:10" x14ac:dyDescent="0.35">
      <c r="A790" s="54" t="s">
        <v>835</v>
      </c>
      <c r="B790" s="54">
        <v>36.189701999999997</v>
      </c>
      <c r="C790" s="54">
        <v>-119.60745799999999</v>
      </c>
      <c r="D790" s="54" t="s">
        <v>617</v>
      </c>
      <c r="E790" s="54" t="s">
        <v>44</v>
      </c>
      <c r="F790" s="54" t="s">
        <v>69</v>
      </c>
      <c r="G790" s="54" t="s">
        <v>46</v>
      </c>
      <c r="H790" s="54">
        <v>1</v>
      </c>
      <c r="I790" s="54">
        <v>8</v>
      </c>
      <c r="J790" s="57">
        <v>0.125</v>
      </c>
    </row>
    <row r="791" spans="1:10" x14ac:dyDescent="0.35">
      <c r="A791" s="54" t="s">
        <v>836</v>
      </c>
      <c r="B791" s="54">
        <v>36.036954000000001</v>
      </c>
      <c r="C791" s="54">
        <v>-119.34750099999999</v>
      </c>
      <c r="D791" s="54" t="s">
        <v>701</v>
      </c>
      <c r="E791" s="54" t="s">
        <v>44</v>
      </c>
      <c r="F791" s="54" t="s">
        <v>117</v>
      </c>
      <c r="G791" s="54" t="s">
        <v>46</v>
      </c>
      <c r="H791" s="54">
        <v>1</v>
      </c>
      <c r="I791" s="54">
        <v>5</v>
      </c>
      <c r="J791" s="57">
        <v>0.2</v>
      </c>
    </row>
    <row r="792" spans="1:10" x14ac:dyDescent="0.35">
      <c r="A792" s="54" t="s">
        <v>837</v>
      </c>
      <c r="B792" s="54">
        <v>35.213267000000002</v>
      </c>
      <c r="C792" s="54">
        <v>-119.18570200000001</v>
      </c>
      <c r="D792" s="54" t="s">
        <v>609</v>
      </c>
      <c r="E792" s="54" t="s">
        <v>44</v>
      </c>
      <c r="F792" s="54" t="s">
        <v>900</v>
      </c>
      <c r="G792" s="54" t="s">
        <v>46</v>
      </c>
      <c r="H792" s="54">
        <v>1</v>
      </c>
      <c r="I792" s="54">
        <v>14</v>
      </c>
      <c r="J792" s="57">
        <v>7.1428571428571397E-2</v>
      </c>
    </row>
    <row r="793" spans="1:10" x14ac:dyDescent="0.35">
      <c r="A793" s="54" t="s">
        <v>838</v>
      </c>
      <c r="B793" s="54">
        <v>36.337597000000002</v>
      </c>
      <c r="C793" s="54">
        <v>-119.522233</v>
      </c>
      <c r="D793" s="54" t="s">
        <v>701</v>
      </c>
      <c r="E793" s="54" t="s">
        <v>44</v>
      </c>
      <c r="F793" s="54" t="s">
        <v>147</v>
      </c>
      <c r="G793" s="54" t="s">
        <v>46</v>
      </c>
      <c r="H793" s="54">
        <v>1</v>
      </c>
      <c r="I793" s="54">
        <v>2</v>
      </c>
      <c r="J793" s="57">
        <v>0.5</v>
      </c>
    </row>
    <row r="794" spans="1:10" x14ac:dyDescent="0.35">
      <c r="A794" s="54" t="s">
        <v>839</v>
      </c>
      <c r="B794" s="54">
        <v>36.338059000000001</v>
      </c>
      <c r="C794" s="54">
        <v>-119.515681</v>
      </c>
      <c r="D794" s="54" t="s">
        <v>701</v>
      </c>
      <c r="E794" s="54" t="s">
        <v>44</v>
      </c>
      <c r="F794" s="54" t="s">
        <v>147</v>
      </c>
      <c r="G794" s="54" t="s">
        <v>46</v>
      </c>
      <c r="H794" s="54">
        <v>1</v>
      </c>
      <c r="I794" s="54">
        <v>2</v>
      </c>
      <c r="J794" s="57">
        <v>0.5</v>
      </c>
    </row>
    <row r="795" spans="1:10" x14ac:dyDescent="0.35">
      <c r="A795" s="54" t="s">
        <v>840</v>
      </c>
      <c r="B795" s="54">
        <v>36.330461</v>
      </c>
      <c r="C795" s="54">
        <v>-119.568026</v>
      </c>
      <c r="D795" s="54" t="s">
        <v>701</v>
      </c>
      <c r="E795" s="54" t="s">
        <v>44</v>
      </c>
      <c r="F795" s="54" t="s">
        <v>148</v>
      </c>
      <c r="G795" s="54" t="s">
        <v>46</v>
      </c>
      <c r="H795" s="54">
        <v>1</v>
      </c>
      <c r="I795" s="54">
        <v>2</v>
      </c>
      <c r="J795" s="57">
        <v>0.5</v>
      </c>
    </row>
    <row r="796" spans="1:10" x14ac:dyDescent="0.35">
      <c r="A796" s="54" t="s">
        <v>841</v>
      </c>
      <c r="B796" s="54">
        <v>36.282290000000003</v>
      </c>
      <c r="C796" s="54">
        <v>-119.533788</v>
      </c>
      <c r="D796" s="54" t="s">
        <v>701</v>
      </c>
      <c r="E796" s="54" t="s">
        <v>44</v>
      </c>
      <c r="F796" s="54" t="s">
        <v>716</v>
      </c>
      <c r="G796" s="54" t="s">
        <v>46</v>
      </c>
      <c r="H796" s="54">
        <v>1</v>
      </c>
      <c r="I796" s="54">
        <v>2</v>
      </c>
      <c r="J796" s="57">
        <v>0.5</v>
      </c>
    </row>
    <row r="797" spans="1:10" x14ac:dyDescent="0.35">
      <c r="A797" s="54" t="s">
        <v>842</v>
      </c>
      <c r="B797" s="54">
        <v>36.266706999999997</v>
      </c>
      <c r="C797" s="54">
        <v>-119.406327</v>
      </c>
      <c r="D797" s="54" t="s">
        <v>701</v>
      </c>
      <c r="E797" s="54" t="s">
        <v>44</v>
      </c>
      <c r="F797" s="54" t="s">
        <v>70</v>
      </c>
      <c r="G797" s="54" t="s">
        <v>46</v>
      </c>
      <c r="H797" s="54">
        <v>1</v>
      </c>
      <c r="I797" s="54">
        <v>3</v>
      </c>
      <c r="J797" s="57">
        <v>0.33333333333333298</v>
      </c>
    </row>
    <row r="798" spans="1:10" x14ac:dyDescent="0.35">
      <c r="A798" s="54" t="s">
        <v>843</v>
      </c>
      <c r="B798" s="54">
        <v>36.248939</v>
      </c>
      <c r="C798" s="54">
        <v>-119.496711</v>
      </c>
      <c r="D798" s="54" t="s">
        <v>701</v>
      </c>
      <c r="E798" s="54" t="s">
        <v>44</v>
      </c>
      <c r="F798" s="54" t="s">
        <v>870</v>
      </c>
      <c r="G798" s="54" t="s">
        <v>46</v>
      </c>
      <c r="H798" s="54">
        <v>1</v>
      </c>
      <c r="I798" s="54">
        <v>2</v>
      </c>
      <c r="J798" s="57">
        <v>0.5</v>
      </c>
    </row>
    <row r="799" spans="1:10" x14ac:dyDescent="0.35">
      <c r="A799" s="54" t="s">
        <v>844</v>
      </c>
      <c r="B799" s="54">
        <v>36.164197999999999</v>
      </c>
      <c r="C799" s="54">
        <v>-119.53484</v>
      </c>
      <c r="D799" s="54" t="s">
        <v>701</v>
      </c>
      <c r="E799" s="54" t="s">
        <v>44</v>
      </c>
      <c r="F799" s="54" t="s">
        <v>873</v>
      </c>
      <c r="G799" s="54" t="s">
        <v>46</v>
      </c>
      <c r="H799" s="54">
        <v>1</v>
      </c>
      <c r="I799" s="54">
        <v>2</v>
      </c>
      <c r="J799" s="57">
        <v>0.5</v>
      </c>
    </row>
    <row r="800" spans="1:10" x14ac:dyDescent="0.35">
      <c r="A800" s="54" t="s">
        <v>825</v>
      </c>
      <c r="B800" s="54">
        <v>36.170524</v>
      </c>
      <c r="C800" s="54">
        <v>-119.423434</v>
      </c>
      <c r="D800" s="54" t="s">
        <v>701</v>
      </c>
      <c r="E800" s="54" t="s">
        <v>44</v>
      </c>
      <c r="F800" s="54" t="s">
        <v>873</v>
      </c>
      <c r="G800" s="54" t="s">
        <v>46</v>
      </c>
      <c r="H800" s="54">
        <v>1</v>
      </c>
      <c r="I800" s="54">
        <v>2</v>
      </c>
      <c r="J800" s="57">
        <v>0.5</v>
      </c>
    </row>
    <row r="801" spans="1:10" x14ac:dyDescent="0.35">
      <c r="A801" s="54" t="s">
        <v>845</v>
      </c>
      <c r="B801" s="54">
        <v>36.134338</v>
      </c>
      <c r="C801" s="54">
        <v>-119.458849</v>
      </c>
      <c r="D801" s="54" t="s">
        <v>701</v>
      </c>
      <c r="E801" s="54" t="s">
        <v>44</v>
      </c>
      <c r="F801" s="54" t="s">
        <v>131</v>
      </c>
      <c r="G801" s="54" t="s">
        <v>46</v>
      </c>
      <c r="H801" s="54">
        <v>1</v>
      </c>
      <c r="I801" s="54">
        <v>2</v>
      </c>
      <c r="J801" s="57">
        <v>0.5</v>
      </c>
    </row>
    <row r="802" spans="1:10" x14ac:dyDescent="0.35">
      <c r="A802" s="54" t="s">
        <v>846</v>
      </c>
      <c r="B802" s="54">
        <v>36.088507</v>
      </c>
      <c r="C802" s="54">
        <v>-119.379356</v>
      </c>
      <c r="D802" s="54" t="s">
        <v>701</v>
      </c>
      <c r="E802" s="54" t="s">
        <v>44</v>
      </c>
      <c r="F802" s="54" t="s">
        <v>60</v>
      </c>
      <c r="G802" s="54" t="s">
        <v>46</v>
      </c>
      <c r="H802" s="54">
        <v>1</v>
      </c>
      <c r="I802" s="54">
        <v>9</v>
      </c>
      <c r="J802" s="57">
        <v>0.11111111111111099</v>
      </c>
    </row>
    <row r="803" spans="1:10" x14ac:dyDescent="0.35">
      <c r="A803" s="54" t="s">
        <v>847</v>
      </c>
      <c r="B803" s="54">
        <v>36.387636999999998</v>
      </c>
      <c r="C803" s="54">
        <v>-119.380427</v>
      </c>
      <c r="D803" s="54" t="s">
        <v>717</v>
      </c>
      <c r="E803" s="54" t="s">
        <v>36</v>
      </c>
      <c r="F803" s="54" t="s">
        <v>718</v>
      </c>
      <c r="G803" s="54" t="s">
        <v>37</v>
      </c>
      <c r="H803" s="54">
        <v>1</v>
      </c>
      <c r="I803" s="54">
        <v>2</v>
      </c>
      <c r="J803" s="57">
        <v>0.5</v>
      </c>
    </row>
    <row r="804" spans="1:10" x14ac:dyDescent="0.35">
      <c r="A804" s="54" t="s">
        <v>907</v>
      </c>
      <c r="B804" s="54">
        <v>34.328569000000002</v>
      </c>
      <c r="C804" s="54">
        <v>-118.51114</v>
      </c>
      <c r="D804" s="54" t="s">
        <v>106</v>
      </c>
      <c r="E804" s="54" t="s">
        <v>36</v>
      </c>
      <c r="F804" s="54" t="s">
        <v>107</v>
      </c>
      <c r="G804" s="54" t="s">
        <v>37</v>
      </c>
      <c r="H804" s="54">
        <v>1</v>
      </c>
      <c r="I804" s="54">
        <v>38</v>
      </c>
      <c r="J804" s="57">
        <v>2.6315789473684199E-2</v>
      </c>
    </row>
    <row r="805" spans="1:10" x14ac:dyDescent="0.35">
      <c r="A805" s="54" t="s">
        <v>908</v>
      </c>
      <c r="B805" s="54">
        <v>34.333571999999997</v>
      </c>
      <c r="C805" s="54">
        <v>-118.52218999999999</v>
      </c>
      <c r="D805" s="54" t="s">
        <v>106</v>
      </c>
      <c r="E805" s="54" t="s">
        <v>36</v>
      </c>
      <c r="F805" s="54" t="s">
        <v>107</v>
      </c>
      <c r="G805" s="54" t="s">
        <v>37</v>
      </c>
      <c r="H805" s="54">
        <v>1</v>
      </c>
      <c r="I805" s="54">
        <v>40</v>
      </c>
      <c r="J805" s="57">
        <v>2.5000000000000001E-2</v>
      </c>
    </row>
    <row r="806" spans="1:10" x14ac:dyDescent="0.35">
      <c r="A806" s="54" t="s">
        <v>909</v>
      </c>
      <c r="B806" s="54">
        <v>34.329962999999999</v>
      </c>
      <c r="C806" s="54">
        <v>-118.519548</v>
      </c>
      <c r="D806" s="54" t="s">
        <v>106</v>
      </c>
      <c r="E806" s="54" t="s">
        <v>36</v>
      </c>
      <c r="F806" s="54" t="s">
        <v>107</v>
      </c>
      <c r="G806" s="54" t="s">
        <v>37</v>
      </c>
      <c r="H806" s="54">
        <v>1</v>
      </c>
      <c r="I806" s="54">
        <v>53</v>
      </c>
      <c r="J806" s="57">
        <v>1.88679245283019E-2</v>
      </c>
    </row>
    <row r="807" spans="1:10" x14ac:dyDescent="0.35">
      <c r="A807" s="54" t="s">
        <v>912</v>
      </c>
      <c r="B807" s="54">
        <v>34.327527000000003</v>
      </c>
      <c r="C807" s="54">
        <v>-118.51468199999999</v>
      </c>
      <c r="D807" s="54" t="s">
        <v>106</v>
      </c>
      <c r="E807" s="54" t="s">
        <v>36</v>
      </c>
      <c r="F807" s="54" t="s">
        <v>107</v>
      </c>
      <c r="G807" s="54" t="s">
        <v>37</v>
      </c>
      <c r="H807" s="54">
        <v>3</v>
      </c>
      <c r="I807" s="54">
        <v>50</v>
      </c>
      <c r="J807" s="57">
        <v>0.06</v>
      </c>
    </row>
    <row r="808" spans="1:10" x14ac:dyDescent="0.35">
      <c r="A808" s="54" t="s">
        <v>913</v>
      </c>
      <c r="B808" s="54">
        <v>34.325646999999996</v>
      </c>
      <c r="C808" s="54">
        <v>-118.51557099999999</v>
      </c>
      <c r="D808" s="54" t="s">
        <v>106</v>
      </c>
      <c r="E808" s="54" t="s">
        <v>36</v>
      </c>
      <c r="F808" s="54" t="s">
        <v>107</v>
      </c>
      <c r="G808" s="54" t="s">
        <v>37</v>
      </c>
      <c r="H808" s="54">
        <v>3</v>
      </c>
      <c r="I808" s="54">
        <v>47</v>
      </c>
      <c r="J808" s="57">
        <v>6.3829787234042507E-2</v>
      </c>
    </row>
    <row r="809" spans="1:10" x14ac:dyDescent="0.35">
      <c r="A809" s="54" t="s">
        <v>914</v>
      </c>
      <c r="B809" s="54">
        <v>34.326453000000001</v>
      </c>
      <c r="C809" s="54">
        <v>-118.51127700000001</v>
      </c>
      <c r="D809" s="54" t="s">
        <v>106</v>
      </c>
      <c r="E809" s="54" t="s">
        <v>36</v>
      </c>
      <c r="F809" s="54" t="s">
        <v>107</v>
      </c>
      <c r="G809" s="54" t="s">
        <v>37</v>
      </c>
      <c r="H809" s="54">
        <v>2</v>
      </c>
      <c r="I809" s="54">
        <v>47</v>
      </c>
      <c r="J809" s="57">
        <v>4.2553191489361701E-2</v>
      </c>
    </row>
    <row r="810" spans="1:10" x14ac:dyDescent="0.35">
      <c r="A810" s="54" t="s">
        <v>915</v>
      </c>
      <c r="B810" s="54">
        <v>34.332320000000003</v>
      </c>
      <c r="C810" s="54">
        <v>-118.515602</v>
      </c>
      <c r="D810" s="54" t="s">
        <v>106</v>
      </c>
      <c r="E810" s="54" t="s">
        <v>36</v>
      </c>
      <c r="F810" s="54" t="s">
        <v>107</v>
      </c>
      <c r="G810" s="54" t="s">
        <v>37</v>
      </c>
      <c r="H810" s="54">
        <v>3</v>
      </c>
      <c r="I810" s="54">
        <v>34</v>
      </c>
      <c r="J810" s="57">
        <v>8.8235294117647106E-2</v>
      </c>
    </row>
    <row r="811" spans="1:10" x14ac:dyDescent="0.35">
      <c r="A811" s="54" t="s">
        <v>916</v>
      </c>
      <c r="B811" s="54">
        <v>34.326622</v>
      </c>
      <c r="C811" s="54">
        <v>-118.513172</v>
      </c>
      <c r="D811" s="54" t="s">
        <v>106</v>
      </c>
      <c r="E811" s="54" t="s">
        <v>36</v>
      </c>
      <c r="F811" s="54" t="s">
        <v>107</v>
      </c>
      <c r="G811" s="54" t="s">
        <v>37</v>
      </c>
      <c r="H811" s="54">
        <v>1</v>
      </c>
      <c r="I811" s="54">
        <v>48</v>
      </c>
      <c r="J811" s="57">
        <v>2.0833333333333301E-2</v>
      </c>
    </row>
    <row r="812" spans="1:10" x14ac:dyDescent="0.35">
      <c r="A812" s="54" t="s">
        <v>921</v>
      </c>
      <c r="B812" s="54">
        <v>34.328057000000001</v>
      </c>
      <c r="C812" s="54">
        <v>-118.518635</v>
      </c>
      <c r="D812" s="54" t="s">
        <v>106</v>
      </c>
      <c r="E812" s="54" t="s">
        <v>36</v>
      </c>
      <c r="F812" s="54" t="s">
        <v>107</v>
      </c>
      <c r="G812" s="54" t="s">
        <v>37</v>
      </c>
      <c r="H812" s="54">
        <v>1</v>
      </c>
      <c r="I812" s="54">
        <v>56</v>
      </c>
      <c r="J812" s="57">
        <v>1.7857142857142901E-2</v>
      </c>
    </row>
    <row r="813" spans="1:10" x14ac:dyDescent="0.35">
      <c r="A813" s="54" t="s">
        <v>922</v>
      </c>
      <c r="B813" s="54">
        <v>34.328375999999999</v>
      </c>
      <c r="C813" s="54">
        <v>-118.51719300000001</v>
      </c>
      <c r="D813" s="54" t="s">
        <v>106</v>
      </c>
      <c r="E813" s="54" t="s">
        <v>36</v>
      </c>
      <c r="F813" s="54" t="s">
        <v>107</v>
      </c>
      <c r="G813" s="54" t="s">
        <v>37</v>
      </c>
      <c r="H813" s="54">
        <v>1</v>
      </c>
      <c r="I813" s="54">
        <v>53</v>
      </c>
      <c r="J813" s="57">
        <v>1.88679245283019E-2</v>
      </c>
    </row>
    <row r="814" spans="1:10" x14ac:dyDescent="0.35">
      <c r="A814" s="54" t="s">
        <v>923</v>
      </c>
      <c r="B814" s="54">
        <v>34.326560000000001</v>
      </c>
      <c r="C814" s="54">
        <v>-118.517155</v>
      </c>
      <c r="D814" s="54" t="s">
        <v>106</v>
      </c>
      <c r="E814" s="54" t="s">
        <v>36</v>
      </c>
      <c r="F814" s="54" t="s">
        <v>107</v>
      </c>
      <c r="G814" s="54" t="s">
        <v>37</v>
      </c>
      <c r="H814" s="54">
        <v>2</v>
      </c>
      <c r="I814" s="54">
        <v>55</v>
      </c>
      <c r="J814" s="57">
        <v>3.6363636363636397E-2</v>
      </c>
    </row>
    <row r="815" spans="1:10" x14ac:dyDescent="0.35">
      <c r="A815" s="54" t="s">
        <v>924</v>
      </c>
      <c r="B815" s="54">
        <v>35.474553</v>
      </c>
      <c r="C815" s="54">
        <v>-119.432076</v>
      </c>
      <c r="D815" s="54" t="s">
        <v>167</v>
      </c>
      <c r="E815" s="54" t="s">
        <v>44</v>
      </c>
      <c r="F815" s="54" t="s">
        <v>848</v>
      </c>
      <c r="G815" s="54" t="s">
        <v>46</v>
      </c>
      <c r="H815" s="54">
        <v>1</v>
      </c>
      <c r="I815" s="54">
        <v>19</v>
      </c>
      <c r="J815" s="57">
        <v>5.2631578947368397E-2</v>
      </c>
    </row>
    <row r="816" spans="1:10" x14ac:dyDescent="0.35">
      <c r="A816" s="54" t="s">
        <v>919</v>
      </c>
      <c r="B816" s="54">
        <v>35.474013999999997</v>
      </c>
      <c r="C816" s="54">
        <v>-119.43118699999999</v>
      </c>
      <c r="D816" s="54" t="s">
        <v>167</v>
      </c>
      <c r="E816" s="54" t="s">
        <v>44</v>
      </c>
      <c r="F816" s="54" t="s">
        <v>848</v>
      </c>
      <c r="G816" s="54" t="s">
        <v>46</v>
      </c>
      <c r="H816" s="54">
        <v>3</v>
      </c>
      <c r="I816" s="54">
        <v>19</v>
      </c>
      <c r="J816" s="57">
        <v>0.157894736842105</v>
      </c>
    </row>
    <row r="817" spans="1:10" x14ac:dyDescent="0.35">
      <c r="A817" s="54" t="s">
        <v>918</v>
      </c>
      <c r="B817" s="54">
        <v>35.474632</v>
      </c>
      <c r="C817" s="54">
        <v>-119.431141</v>
      </c>
      <c r="D817" s="54" t="s">
        <v>167</v>
      </c>
      <c r="E817" s="54" t="s">
        <v>44</v>
      </c>
      <c r="F817" s="54" t="s">
        <v>848</v>
      </c>
      <c r="G817" s="54" t="s">
        <v>46</v>
      </c>
      <c r="H817" s="54">
        <v>4</v>
      </c>
      <c r="I817" s="54">
        <v>19</v>
      </c>
      <c r="J817" s="57">
        <v>0.21052631578947401</v>
      </c>
    </row>
    <row r="818" spans="1:10" x14ac:dyDescent="0.35">
      <c r="A818" s="54" t="s">
        <v>917</v>
      </c>
      <c r="B818" s="54">
        <v>35.474051000000003</v>
      </c>
      <c r="C818" s="54">
        <v>-119.431685</v>
      </c>
      <c r="D818" s="54" t="s">
        <v>167</v>
      </c>
      <c r="E818" s="54" t="s">
        <v>44</v>
      </c>
      <c r="F818" s="54" t="s">
        <v>848</v>
      </c>
      <c r="G818" s="54" t="s">
        <v>46</v>
      </c>
      <c r="H818" s="54">
        <v>2</v>
      </c>
      <c r="I818" s="54">
        <v>19</v>
      </c>
      <c r="J818" s="57">
        <v>0.105263157894737</v>
      </c>
    </row>
    <row r="819" spans="1:10" x14ac:dyDescent="0.35">
      <c r="A819" s="54" t="s">
        <v>928</v>
      </c>
      <c r="B819" s="54">
        <v>35.473393000000002</v>
      </c>
      <c r="C819" s="54">
        <v>-119.431685</v>
      </c>
      <c r="D819" s="54" t="s">
        <v>167</v>
      </c>
      <c r="E819" s="54" t="s">
        <v>44</v>
      </c>
      <c r="F819" s="54" t="s">
        <v>848</v>
      </c>
      <c r="G819" s="54" t="s">
        <v>46</v>
      </c>
      <c r="H819" s="54">
        <v>1</v>
      </c>
      <c r="I819" s="54">
        <v>19</v>
      </c>
      <c r="J819" s="57">
        <v>5.2631578947368397E-2</v>
      </c>
    </row>
    <row r="820" spans="1:10" x14ac:dyDescent="0.35">
      <c r="A820" s="54" t="s">
        <v>931</v>
      </c>
      <c r="B820" s="54">
        <v>35.473196999999999</v>
      </c>
      <c r="C820" s="54">
        <v>-119.43326999999999</v>
      </c>
      <c r="D820" s="54" t="s">
        <v>167</v>
      </c>
      <c r="E820" s="54" t="s">
        <v>44</v>
      </c>
      <c r="F820" s="54" t="s">
        <v>848</v>
      </c>
      <c r="G820" s="54" t="s">
        <v>46</v>
      </c>
      <c r="H820" s="54">
        <v>4</v>
      </c>
      <c r="I820" s="54">
        <v>19</v>
      </c>
      <c r="J820" s="57">
        <v>0.21052631578947401</v>
      </c>
    </row>
    <row r="821" spans="1:10" x14ac:dyDescent="0.35">
      <c r="A821" s="54" t="s">
        <v>932</v>
      </c>
      <c r="B821" s="54">
        <v>35.472841000000003</v>
      </c>
      <c r="C821" s="54">
        <v>-119.430768</v>
      </c>
      <c r="D821" s="54" t="s">
        <v>167</v>
      </c>
      <c r="E821" s="54" t="s">
        <v>44</v>
      </c>
      <c r="F821" s="54" t="s">
        <v>848</v>
      </c>
      <c r="G821" s="54" t="s">
        <v>46</v>
      </c>
      <c r="H821" s="54">
        <v>1</v>
      </c>
      <c r="I821" s="54">
        <v>19</v>
      </c>
      <c r="J821" s="57">
        <v>5.2631578947368397E-2</v>
      </c>
    </row>
    <row r="822" spans="1:10" x14ac:dyDescent="0.35">
      <c r="A822" s="54" t="s">
        <v>933</v>
      </c>
      <c r="B822" s="54">
        <v>35.474060999999999</v>
      </c>
      <c r="C822" s="54">
        <v>-119.43213900000001</v>
      </c>
      <c r="D822" s="54" t="s">
        <v>167</v>
      </c>
      <c r="E822" s="54" t="s">
        <v>44</v>
      </c>
      <c r="F822" s="54" t="s">
        <v>848</v>
      </c>
      <c r="G822" s="54" t="s">
        <v>46</v>
      </c>
      <c r="H822" s="54">
        <v>1</v>
      </c>
      <c r="I822" s="54">
        <v>19</v>
      </c>
      <c r="J822" s="57">
        <v>5.2631578947368397E-2</v>
      </c>
    </row>
    <row r="823" spans="1:10" x14ac:dyDescent="0.35">
      <c r="A823" s="54" t="s">
        <v>934</v>
      </c>
      <c r="B823" s="54">
        <v>35.475417999999998</v>
      </c>
      <c r="C823" s="54">
        <v>-119.432672</v>
      </c>
      <c r="D823" s="54" t="s">
        <v>167</v>
      </c>
      <c r="E823" s="54" t="s">
        <v>44</v>
      </c>
      <c r="F823" s="54" t="s">
        <v>848</v>
      </c>
      <c r="G823" s="54" t="s">
        <v>46</v>
      </c>
      <c r="H823" s="54">
        <v>3</v>
      </c>
      <c r="I823" s="54">
        <v>19</v>
      </c>
      <c r="J823" s="57">
        <v>0.157894736842105</v>
      </c>
    </row>
    <row r="824" spans="1:10" x14ac:dyDescent="0.35">
      <c r="A824" s="54" t="s">
        <v>937</v>
      </c>
      <c r="B824" s="54">
        <v>34.404040999999999</v>
      </c>
      <c r="C824" s="54">
        <v>-118.99511099999999</v>
      </c>
      <c r="D824" s="54" t="s">
        <v>79</v>
      </c>
      <c r="E824" s="54" t="s">
        <v>36</v>
      </c>
      <c r="F824" s="54" t="s">
        <v>80</v>
      </c>
      <c r="G824" s="54" t="s">
        <v>37</v>
      </c>
      <c r="H824" s="54">
        <v>4</v>
      </c>
      <c r="I824" s="54">
        <v>21</v>
      </c>
      <c r="J824" s="57">
        <v>0.19047619047618999</v>
      </c>
    </row>
    <row r="825" spans="1:10" x14ac:dyDescent="0.35">
      <c r="A825" s="54" t="s">
        <v>938</v>
      </c>
      <c r="B825" s="54">
        <v>34.407632</v>
      </c>
      <c r="C825" s="54">
        <v>-118.997675</v>
      </c>
      <c r="D825" s="54" t="s">
        <v>79</v>
      </c>
      <c r="E825" s="54" t="s">
        <v>36</v>
      </c>
      <c r="F825" s="54" t="s">
        <v>80</v>
      </c>
      <c r="G825" s="54" t="s">
        <v>37</v>
      </c>
      <c r="H825" s="54">
        <v>3</v>
      </c>
      <c r="I825" s="54">
        <v>20</v>
      </c>
      <c r="J825" s="57">
        <v>0.15</v>
      </c>
    </row>
    <row r="826" spans="1:10" x14ac:dyDescent="0.35">
      <c r="A826" s="54" t="s">
        <v>939</v>
      </c>
      <c r="B826" s="54">
        <v>34.405392999999997</v>
      </c>
      <c r="C826" s="54">
        <v>-118.995761</v>
      </c>
      <c r="D826" s="54" t="s">
        <v>79</v>
      </c>
      <c r="E826" s="54" t="s">
        <v>36</v>
      </c>
      <c r="F826" s="54" t="s">
        <v>80</v>
      </c>
      <c r="G826" s="54" t="s">
        <v>37</v>
      </c>
      <c r="H826" s="54">
        <v>6</v>
      </c>
      <c r="I826" s="54">
        <v>21</v>
      </c>
      <c r="J826" s="57">
        <v>0.28571428571428598</v>
      </c>
    </row>
    <row r="827" spans="1:10" x14ac:dyDescent="0.35">
      <c r="A827" s="54" t="s">
        <v>940</v>
      </c>
      <c r="B827" s="54">
        <v>34.403807999999998</v>
      </c>
      <c r="C827" s="54">
        <v>-118.996014</v>
      </c>
      <c r="D827" s="54" t="s">
        <v>79</v>
      </c>
      <c r="E827" s="54" t="s">
        <v>36</v>
      </c>
      <c r="F827" s="54" t="s">
        <v>80</v>
      </c>
      <c r="G827" s="54" t="s">
        <v>37</v>
      </c>
      <c r="H827" s="54">
        <v>10</v>
      </c>
      <c r="I827" s="54">
        <v>21</v>
      </c>
      <c r="J827" s="57">
        <v>0.476190476190476</v>
      </c>
    </row>
    <row r="828" spans="1:10" x14ac:dyDescent="0.35">
      <c r="A828" s="54" t="s">
        <v>944</v>
      </c>
      <c r="B828" s="54">
        <v>37.997059</v>
      </c>
      <c r="C828" s="54">
        <v>-121.93346699999999</v>
      </c>
      <c r="D828" s="54" t="s">
        <v>165</v>
      </c>
      <c r="E828" s="54" t="s">
        <v>36</v>
      </c>
      <c r="F828" s="54" t="s">
        <v>199</v>
      </c>
      <c r="G828" s="54" t="s">
        <v>37</v>
      </c>
      <c r="H828" s="54">
        <v>3</v>
      </c>
      <c r="I828" s="54">
        <v>11</v>
      </c>
      <c r="J828" s="57">
        <v>0.27272727272727298</v>
      </c>
    </row>
    <row r="829" spans="1:10" x14ac:dyDescent="0.35">
      <c r="A829" s="54" t="s">
        <v>945</v>
      </c>
      <c r="B829" s="54">
        <v>37.997351000000002</v>
      </c>
      <c r="C829" s="54">
        <v>-121.935799</v>
      </c>
      <c r="D829" s="54" t="s">
        <v>165</v>
      </c>
      <c r="E829" s="54" t="s">
        <v>36</v>
      </c>
      <c r="F829" s="54" t="s">
        <v>199</v>
      </c>
      <c r="G829" s="54" t="s">
        <v>37</v>
      </c>
      <c r="H829" s="54">
        <v>8</v>
      </c>
      <c r="I829" s="54">
        <v>11</v>
      </c>
      <c r="J829" s="57">
        <v>0.72727272727272696</v>
      </c>
    </row>
    <row r="830" spans="1:10" x14ac:dyDescent="0.35">
      <c r="A830" s="54" t="s">
        <v>947</v>
      </c>
      <c r="B830" s="54">
        <v>37.992781000000001</v>
      </c>
      <c r="C830" s="54">
        <v>-121.938766</v>
      </c>
      <c r="D830" s="54" t="s">
        <v>165</v>
      </c>
      <c r="E830" s="54" t="s">
        <v>36</v>
      </c>
      <c r="F830" s="54" t="s">
        <v>199</v>
      </c>
      <c r="G830" s="54" t="s">
        <v>37</v>
      </c>
      <c r="H830" s="54">
        <v>1</v>
      </c>
      <c r="I830" s="54">
        <v>10</v>
      </c>
      <c r="J830" s="57">
        <v>0.1</v>
      </c>
    </row>
    <row r="831" spans="1:10" x14ac:dyDescent="0.35">
      <c r="A831" s="54" t="s">
        <v>950</v>
      </c>
      <c r="B831" s="54">
        <v>35.16628</v>
      </c>
      <c r="C831" s="54">
        <v>-119.09733300000001</v>
      </c>
      <c r="D831" s="54" t="s">
        <v>183</v>
      </c>
      <c r="E831" s="54" t="s">
        <v>44</v>
      </c>
      <c r="F831" s="54" t="s">
        <v>78</v>
      </c>
      <c r="G831" s="54" t="s">
        <v>46</v>
      </c>
      <c r="H831" s="54">
        <v>3</v>
      </c>
      <c r="I831" s="54">
        <v>33</v>
      </c>
      <c r="J831" s="57">
        <v>9.0909090909090898E-2</v>
      </c>
    </row>
    <row r="832" spans="1:10" x14ac:dyDescent="0.35">
      <c r="A832" s="54" t="s">
        <v>951</v>
      </c>
      <c r="B832" s="54">
        <v>35.165846000000002</v>
      </c>
      <c r="C832" s="54">
        <v>-119.105358</v>
      </c>
      <c r="D832" s="54" t="s">
        <v>183</v>
      </c>
      <c r="E832" s="54" t="s">
        <v>44</v>
      </c>
      <c r="F832" s="54" t="s">
        <v>78</v>
      </c>
      <c r="G832" s="54" t="s">
        <v>46</v>
      </c>
      <c r="H832" s="54">
        <v>1</v>
      </c>
      <c r="I832" s="54">
        <v>41</v>
      </c>
      <c r="J832" s="57">
        <v>2.4390243902439001E-2</v>
      </c>
    </row>
    <row r="833" spans="1:10" x14ac:dyDescent="0.35">
      <c r="A833" s="54" t="s">
        <v>1435</v>
      </c>
      <c r="B833" s="54">
        <v>33.928061</v>
      </c>
      <c r="C833" s="54">
        <v>-118.429593</v>
      </c>
      <c r="D833" s="54" t="s">
        <v>31</v>
      </c>
      <c r="E833" s="54" t="s">
        <v>259</v>
      </c>
      <c r="F833" s="54" t="s">
        <v>655</v>
      </c>
      <c r="G833" s="54" t="s">
        <v>226</v>
      </c>
      <c r="H833" s="54">
        <v>1</v>
      </c>
      <c r="I833" s="54">
        <v>11</v>
      </c>
      <c r="J833" s="57">
        <v>9.0909090909090898E-2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36" sqref="E36"/>
    </sheetView>
  </sheetViews>
  <sheetFormatPr defaultRowHeight="14.4" x14ac:dyDescent="0.3"/>
  <cols>
    <col min="1" max="1" width="8.796875" style="53"/>
    <col min="2" max="2" width="14.796875" style="53" bestFit="1" customWidth="1"/>
    <col min="3" max="3" width="13.796875" style="53" bestFit="1" customWidth="1"/>
    <col min="4" max="4" width="14.796875" style="53" bestFit="1" customWidth="1"/>
    <col min="5" max="6" width="8.796875" style="53"/>
    <col min="7" max="7" width="14.796875" style="53" bestFit="1" customWidth="1"/>
    <col min="8" max="8" width="13.796875" style="53" bestFit="1" customWidth="1"/>
    <col min="9" max="9" width="14.796875" style="53" bestFit="1" customWidth="1"/>
    <col min="10" max="16384" width="8.796875" style="53"/>
  </cols>
  <sheetData>
    <row r="1" spans="1:9" x14ac:dyDescent="0.3">
      <c r="B1" s="53" t="s">
        <v>1467</v>
      </c>
      <c r="F1" s="53" t="s">
        <v>1468</v>
      </c>
    </row>
    <row r="2" spans="1:9" x14ac:dyDescent="0.3">
      <c r="B2" s="65" t="s">
        <v>1469</v>
      </c>
      <c r="C2" s="65" t="s">
        <v>1470</v>
      </c>
      <c r="D2" s="65" t="s">
        <v>1471</v>
      </c>
      <c r="E2" s="65"/>
      <c r="F2" s="65"/>
      <c r="G2" s="65" t="s">
        <v>1469</v>
      </c>
      <c r="H2" s="65" t="s">
        <v>1470</v>
      </c>
      <c r="I2" s="65" t="s">
        <v>1471</v>
      </c>
    </row>
    <row r="3" spans="1:9" x14ac:dyDescent="0.3">
      <c r="A3" s="65" t="s">
        <v>1472</v>
      </c>
      <c r="B3" s="66">
        <v>1.9891826923076923</v>
      </c>
      <c r="C3" s="66">
        <v>9.8664259927797833</v>
      </c>
      <c r="D3" s="66">
        <v>0.33616475973752735</v>
      </c>
      <c r="E3" s="58"/>
      <c r="F3" s="67" t="s">
        <v>1472</v>
      </c>
      <c r="G3" s="66">
        <v>1.8387573964497042</v>
      </c>
      <c r="H3" s="66">
        <v>9.2085798816568047</v>
      </c>
      <c r="I3" s="66">
        <v>0.35050814031699273</v>
      </c>
    </row>
    <row r="4" spans="1:9" x14ac:dyDescent="0.3">
      <c r="A4" s="65" t="s">
        <v>1473</v>
      </c>
      <c r="B4" s="66">
        <v>2.7448458743477584</v>
      </c>
      <c r="C4" s="66">
        <v>10.452772347143272</v>
      </c>
      <c r="D4" s="66">
        <v>0.29202318120107329</v>
      </c>
      <c r="E4" s="58"/>
      <c r="F4" s="67" t="s">
        <v>1473</v>
      </c>
      <c r="G4" s="66">
        <v>2.8235581849891611</v>
      </c>
      <c r="H4" s="66">
        <v>10.358291739377393</v>
      </c>
      <c r="I4" s="66">
        <v>0.30662463606903789</v>
      </c>
    </row>
    <row r="5" spans="1:9" x14ac:dyDescent="0.3">
      <c r="A5" s="65" t="s">
        <v>1474</v>
      </c>
      <c r="B5" s="68">
        <v>1</v>
      </c>
      <c r="C5" s="68">
        <v>8</v>
      </c>
      <c r="D5" s="68">
        <v>0.25</v>
      </c>
      <c r="F5" s="65" t="s">
        <v>1475</v>
      </c>
      <c r="G5" s="68">
        <v>1</v>
      </c>
      <c r="H5" s="68">
        <v>7</v>
      </c>
      <c r="I5" s="68">
        <v>0.25</v>
      </c>
    </row>
    <row r="6" spans="1:9" x14ac:dyDescent="0.3">
      <c r="A6" s="65" t="s">
        <v>1476</v>
      </c>
      <c r="B6" s="68">
        <v>1655</v>
      </c>
      <c r="C6" s="68">
        <v>8199</v>
      </c>
      <c r="D6" s="68"/>
      <c r="F6" s="65" t="s">
        <v>1476</v>
      </c>
      <c r="G6" s="68">
        <v>1243</v>
      </c>
      <c r="H6" s="68">
        <v>6225</v>
      </c>
      <c r="I6" s="6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4"/>
  <sheetViews>
    <sheetView zoomScale="74" workbookViewId="0">
      <selection activeCell="C64" sqref="C64"/>
    </sheetView>
  </sheetViews>
  <sheetFormatPr defaultColWidth="8.796875" defaultRowHeight="15" x14ac:dyDescent="0.25"/>
  <cols>
    <col min="1" max="1" width="2.796875" style="71" customWidth="1"/>
    <col min="2" max="2" width="44.796875" style="71" customWidth="1"/>
    <col min="3" max="3" width="11.69921875" style="71" customWidth="1"/>
    <col min="4" max="4" width="10.5" style="71" customWidth="1"/>
    <col min="5" max="5" width="13.69921875" style="71" customWidth="1"/>
    <col min="6" max="16384" width="8.796875" style="71"/>
  </cols>
  <sheetData>
    <row r="2" spans="2:5" ht="17.399999999999999" x14ac:dyDescent="0.3">
      <c r="B2" s="70" t="s">
        <v>1485</v>
      </c>
    </row>
    <row r="3" spans="2:5" x14ac:dyDescent="0.25">
      <c r="B3" s="71" t="s">
        <v>1486</v>
      </c>
      <c r="C3" s="71">
        <f>ROWS(Plume_List!A5:A8)</f>
        <v>4</v>
      </c>
    </row>
    <row r="4" spans="2:5" x14ac:dyDescent="0.25">
      <c r="B4" s="71" t="s">
        <v>1487</v>
      </c>
      <c r="C4" s="71">
        <f>ROWS(Source_List!A2:A833)</f>
        <v>832</v>
      </c>
    </row>
    <row r="7" spans="2:5" x14ac:dyDescent="0.25">
      <c r="B7" s="75"/>
      <c r="C7" s="75"/>
      <c r="D7" s="75"/>
      <c r="E7" s="75"/>
    </row>
    <row r="8" spans="2:5" x14ac:dyDescent="0.25">
      <c r="B8" s="75"/>
      <c r="C8" s="83" t="s">
        <v>1488</v>
      </c>
      <c r="D8" s="75"/>
      <c r="E8" s="75"/>
    </row>
    <row r="9" spans="2:5" ht="30.6" x14ac:dyDescent="0.3">
      <c r="B9" s="70" t="s">
        <v>16</v>
      </c>
      <c r="C9" s="84" t="s">
        <v>1489</v>
      </c>
      <c r="D9" s="85" t="s">
        <v>1490</v>
      </c>
      <c r="E9" s="75"/>
    </row>
    <row r="10" spans="2:5" ht="18" x14ac:dyDescent="0.35">
      <c r="B10" s="75" t="s">
        <v>33</v>
      </c>
      <c r="C10" s="75">
        <f>COUNTIF(Source_List!G$2:G$1659,"1A1 Energy Industries")</f>
        <v>47</v>
      </c>
      <c r="D10" s="86">
        <f t="shared" ref="D10:D18" si="0">C10/$C$18</f>
        <v>5.6490384615384616E-2</v>
      </c>
      <c r="E10" s="54"/>
    </row>
    <row r="11" spans="2:5" ht="18" x14ac:dyDescent="0.35">
      <c r="B11" s="75" t="s">
        <v>223</v>
      </c>
      <c r="C11" s="75">
        <f>COUNTIF(Source_List!G$2:G$1659,"1B3 Other Emissions from Energy Production")</f>
        <v>10</v>
      </c>
      <c r="D11" s="86">
        <f t="shared" si="0"/>
        <v>1.201923076923077E-2</v>
      </c>
      <c r="E11" s="54"/>
    </row>
    <row r="12" spans="2:5" ht="18" x14ac:dyDescent="0.35">
      <c r="B12" s="75" t="s">
        <v>28</v>
      </c>
      <c r="C12" s="75">
        <f>COUNTIF(Source_List!G$2:G$1659,"1B2 Oil &amp; Natural Gas")</f>
        <v>317</v>
      </c>
      <c r="D12" s="86">
        <f t="shared" si="0"/>
        <v>0.38100961538461536</v>
      </c>
      <c r="E12" s="54"/>
    </row>
    <row r="13" spans="2:5" ht="18" x14ac:dyDescent="0.35">
      <c r="B13" s="75" t="s">
        <v>46</v>
      </c>
      <c r="C13" s="75">
        <f>COUNTIF(Source_List!G$2:G$1659,"3A2 Manure Management")</f>
        <v>328</v>
      </c>
      <c r="D13" s="86">
        <f t="shared" si="0"/>
        <v>0.39423076923076922</v>
      </c>
      <c r="E13" s="54"/>
    </row>
    <row r="14" spans="2:5" ht="18" x14ac:dyDescent="0.35">
      <c r="B14" s="75" t="s">
        <v>56</v>
      </c>
      <c r="C14" s="75">
        <f>COUNTIF(Source_List!G$2:G$1659,"3B2 Cropland")</f>
        <v>4</v>
      </c>
      <c r="D14" s="86">
        <f t="shared" si="0"/>
        <v>4.807692307692308E-3</v>
      </c>
      <c r="E14" s="54"/>
    </row>
    <row r="15" spans="2:5" ht="18" x14ac:dyDescent="0.35">
      <c r="B15" s="75" t="s">
        <v>37</v>
      </c>
      <c r="C15" s="75">
        <f>COUNTIF(Source_List!G$2:G$1659,"4A1 Managed Waste Disposal Sites")</f>
        <v>111</v>
      </c>
      <c r="D15" s="86">
        <f t="shared" si="0"/>
        <v>0.13341346153846154</v>
      </c>
      <c r="E15" s="54"/>
    </row>
    <row r="16" spans="2:5" ht="18" x14ac:dyDescent="0.35">
      <c r="B16" s="75" t="s">
        <v>226</v>
      </c>
      <c r="C16" s="75">
        <f>COUNTIF(Source_List!G$2:G$1659,"4D1 Domestic Wastewater Treatment &amp; Discharge")</f>
        <v>13</v>
      </c>
      <c r="D16" s="86">
        <f t="shared" si="0"/>
        <v>1.5625E-2</v>
      </c>
      <c r="E16" s="54"/>
    </row>
    <row r="17" spans="2:5" ht="18" x14ac:dyDescent="0.35">
      <c r="B17" s="75" t="s">
        <v>1491</v>
      </c>
      <c r="C17" s="75">
        <f>COUNTIF(Source_List!G$2:G$1659,"unknown")</f>
        <v>2</v>
      </c>
      <c r="D17" s="86">
        <f>C17/$C$18</f>
        <v>2.403846153846154E-3</v>
      </c>
      <c r="E17" s="54"/>
    </row>
    <row r="18" spans="2:5" x14ac:dyDescent="0.25">
      <c r="B18" s="83" t="s">
        <v>1487</v>
      </c>
      <c r="C18" s="83">
        <f>SUM(C10:C17)</f>
        <v>832</v>
      </c>
      <c r="D18" s="87">
        <f t="shared" si="0"/>
        <v>1</v>
      </c>
      <c r="E18" s="75"/>
    </row>
    <row r="19" spans="2:5" x14ac:dyDescent="0.25">
      <c r="B19" s="83"/>
      <c r="C19" s="83"/>
      <c r="D19" s="88"/>
      <c r="E19" s="75"/>
    </row>
    <row r="20" spans="2:5" x14ac:dyDescent="0.25">
      <c r="B20" s="72"/>
      <c r="C20" s="72"/>
      <c r="D20" s="73"/>
    </row>
    <row r="21" spans="2:5" x14ac:dyDescent="0.25">
      <c r="C21" s="72" t="s">
        <v>1492</v>
      </c>
    </row>
    <row r="22" spans="2:5" ht="17.399999999999999" x14ac:dyDescent="0.3">
      <c r="B22" s="74" t="s">
        <v>16</v>
      </c>
      <c r="C22" s="71" t="s">
        <v>6</v>
      </c>
      <c r="D22" s="71" t="s">
        <v>1490</v>
      </c>
    </row>
    <row r="23" spans="2:5" x14ac:dyDescent="0.25">
      <c r="B23" s="75" t="s">
        <v>33</v>
      </c>
      <c r="C23" s="71">
        <f>COUNTIF(Plume_List!Q$5:Q$8,"1A1 Energy Industries")</f>
        <v>3</v>
      </c>
      <c r="D23" s="76">
        <f>C23/$C$31</f>
        <v>0.75</v>
      </c>
    </row>
    <row r="24" spans="2:5" x14ac:dyDescent="0.25">
      <c r="B24" s="75" t="s">
        <v>223</v>
      </c>
      <c r="C24" s="71">
        <f>COUNTIF(Plume_List!Q$5:Q$8,"1B3 Other Emissions from Energy Production")</f>
        <v>0</v>
      </c>
      <c r="D24" s="76">
        <f t="shared" ref="D24:D30" si="1">C24/$C$31</f>
        <v>0</v>
      </c>
    </row>
    <row r="25" spans="2:5" x14ac:dyDescent="0.25">
      <c r="B25" s="75" t="s">
        <v>28</v>
      </c>
      <c r="C25" s="71">
        <f>COUNTIF(Plume_List!Q$5:Q$8,"1B2 Oil &amp; Natural Gas")</f>
        <v>0</v>
      </c>
      <c r="D25" s="76">
        <f t="shared" si="1"/>
        <v>0</v>
      </c>
    </row>
    <row r="26" spans="2:5" x14ac:dyDescent="0.25">
      <c r="B26" s="75" t="s">
        <v>46</v>
      </c>
      <c r="C26" s="71">
        <f>COUNTIF(Plume_List!Q$5:Q$8,"3A2 Manure Management")</f>
        <v>0</v>
      </c>
      <c r="D26" s="76">
        <f t="shared" si="1"/>
        <v>0</v>
      </c>
    </row>
    <row r="27" spans="2:5" x14ac:dyDescent="0.25">
      <c r="B27" s="75" t="s">
        <v>56</v>
      </c>
      <c r="C27" s="71">
        <f>COUNTIF(Plume_List!Q$5:Q$8,"3B2 Cropland")</f>
        <v>0</v>
      </c>
      <c r="D27" s="76">
        <f t="shared" si="1"/>
        <v>0</v>
      </c>
    </row>
    <row r="28" spans="2:5" x14ac:dyDescent="0.25">
      <c r="B28" s="75" t="s">
        <v>37</v>
      </c>
      <c r="C28" s="71">
        <f>COUNTIF(Plume_List!Q$5:Q$8,"4A1 Managed Waste Disposal Sites")</f>
        <v>0</v>
      </c>
      <c r="D28" s="76">
        <f t="shared" si="1"/>
        <v>0</v>
      </c>
    </row>
    <row r="29" spans="2:5" x14ac:dyDescent="0.25">
      <c r="B29" s="75" t="s">
        <v>226</v>
      </c>
      <c r="C29" s="71">
        <f>COUNTIF(Plume_List!Q$5:Q$8,"4D1 Domestic Wastewater Treatment &amp; Discharge")</f>
        <v>1</v>
      </c>
      <c r="D29" s="76">
        <f t="shared" si="1"/>
        <v>0.25</v>
      </c>
    </row>
    <row r="30" spans="2:5" x14ac:dyDescent="0.25">
      <c r="B30" s="75" t="s">
        <v>1491</v>
      </c>
      <c r="C30" s="71">
        <f>COUNTIF(Plume_List!Q$5:Q$8,"unknown")</f>
        <v>0</v>
      </c>
      <c r="D30" s="76">
        <f t="shared" si="1"/>
        <v>0</v>
      </c>
    </row>
    <row r="31" spans="2:5" x14ac:dyDescent="0.25">
      <c r="B31" s="72" t="s">
        <v>1486</v>
      </c>
      <c r="C31" s="72">
        <f>SUM(C23:C30)</f>
        <v>4</v>
      </c>
      <c r="D31" s="73">
        <f>C31/$C$31</f>
        <v>1</v>
      </c>
    </row>
    <row r="32" spans="2:5" x14ac:dyDescent="0.25">
      <c r="B32" s="72"/>
      <c r="C32" s="72"/>
      <c r="D32" s="73"/>
    </row>
    <row r="33" spans="2:6" x14ac:dyDescent="0.25">
      <c r="B33" s="72"/>
      <c r="C33" s="72"/>
      <c r="D33" s="73"/>
    </row>
    <row r="34" spans="2:6" x14ac:dyDescent="0.25">
      <c r="B34" s="72"/>
      <c r="C34" s="72"/>
      <c r="D34" s="73"/>
    </row>
    <row r="35" spans="2:6" x14ac:dyDescent="0.25">
      <c r="B35" s="72"/>
      <c r="C35" s="72"/>
      <c r="D35" s="73"/>
    </row>
    <row r="36" spans="2:6" x14ac:dyDescent="0.25">
      <c r="B36" s="75"/>
      <c r="C36" s="83"/>
      <c r="D36" s="88"/>
      <c r="E36" s="75"/>
    </row>
    <row r="37" spans="2:6" ht="17.399999999999999" x14ac:dyDescent="0.3">
      <c r="B37" s="70" t="s">
        <v>1493</v>
      </c>
      <c r="C37" s="83" t="s">
        <v>6</v>
      </c>
      <c r="D37" s="83" t="s">
        <v>1490</v>
      </c>
      <c r="E37" s="75"/>
    </row>
    <row r="38" spans="2:6" ht="18" x14ac:dyDescent="0.35">
      <c r="B38" s="75" t="s">
        <v>118</v>
      </c>
      <c r="C38" s="75">
        <f>COUNTIF(Source_List!E$2:E$1659,"agricultural field")</f>
        <v>1</v>
      </c>
      <c r="D38" s="91">
        <f>C38/$C$64</f>
        <v>1.201923076923077E-3</v>
      </c>
      <c r="E38" s="75"/>
      <c r="F38" s="54"/>
    </row>
    <row r="39" spans="2:6" ht="18" x14ac:dyDescent="0.35">
      <c r="B39" s="75" t="s">
        <v>392</v>
      </c>
      <c r="C39" s="75">
        <f>COUNTIF(Source_List!E$2:E$1659,"agricultural soil/compost")</f>
        <v>3</v>
      </c>
      <c r="D39" s="91">
        <f t="shared" ref="D39:D63" si="2">C39/$C$64</f>
        <v>3.605769230769231E-3</v>
      </c>
      <c r="E39" s="75"/>
      <c r="F39" s="54"/>
    </row>
    <row r="40" spans="2:6" ht="18" x14ac:dyDescent="0.35">
      <c r="B40" s="75" t="s">
        <v>55</v>
      </c>
      <c r="C40" s="75">
        <f>COUNTIF(Source_List!E$2:E$1659,"crop irrigation")</f>
        <v>3</v>
      </c>
      <c r="D40" s="91">
        <f t="shared" si="2"/>
        <v>3.605769230769231E-3</v>
      </c>
      <c r="E40" s="75"/>
      <c r="F40" s="54"/>
    </row>
    <row r="41" spans="2:6" ht="18" x14ac:dyDescent="0.35">
      <c r="B41" s="75" t="s">
        <v>44</v>
      </c>
      <c r="C41" s="75">
        <f>COUNTIF(Source_List!E$2:E$1659,"dairy/manure")</f>
        <v>313</v>
      </c>
      <c r="D41" s="91">
        <f>C41/$C$64</f>
        <v>0.37620192307692307</v>
      </c>
      <c r="E41" s="75"/>
      <c r="F41" s="54"/>
    </row>
    <row r="42" spans="2:6" ht="18" x14ac:dyDescent="0.35">
      <c r="B42" s="75" t="s">
        <v>62</v>
      </c>
      <c r="C42" s="75">
        <f>COUNTIF(Source_List!E$2:E$1659,"dairy/manure - digester")</f>
        <v>10</v>
      </c>
      <c r="D42" s="91">
        <f t="shared" si="2"/>
        <v>1.201923076923077E-2</v>
      </c>
      <c r="E42" s="75"/>
      <c r="F42" s="54"/>
    </row>
    <row r="43" spans="2:6" ht="18" x14ac:dyDescent="0.35">
      <c r="B43" s="75" t="s">
        <v>104</v>
      </c>
      <c r="C43" s="75">
        <f>COUNTIF(Source_List!E$2:E$1659,"farm/ranch")</f>
        <v>1</v>
      </c>
      <c r="D43" s="91">
        <f t="shared" si="2"/>
        <v>1.201923076923077E-3</v>
      </c>
      <c r="E43" s="75"/>
      <c r="F43" s="54"/>
    </row>
    <row r="44" spans="2:6" ht="18" x14ac:dyDescent="0.35">
      <c r="B44" s="75" t="s">
        <v>43</v>
      </c>
      <c r="C44" s="75">
        <f>COUNTIF(Source_List!E$2:E$1659,"gas compressor")</f>
        <v>4</v>
      </c>
      <c r="D44" s="91">
        <f t="shared" si="2"/>
        <v>4.807692307692308E-3</v>
      </c>
      <c r="E44" s="75"/>
      <c r="F44" s="54"/>
    </row>
    <row r="45" spans="2:6" ht="18" x14ac:dyDescent="0.35">
      <c r="B45" s="75" t="s">
        <v>42</v>
      </c>
      <c r="C45" s="75">
        <f>COUNTIF(Source_List!E$2:E$1659,"gas distribution line")</f>
        <v>5</v>
      </c>
      <c r="D45" s="91">
        <f t="shared" si="2"/>
        <v>6.0096153846153849E-3</v>
      </c>
      <c r="E45" s="75"/>
      <c r="F45" s="54"/>
    </row>
    <row r="46" spans="2:6" ht="18" x14ac:dyDescent="0.35">
      <c r="B46" s="75" t="s">
        <v>86</v>
      </c>
      <c r="C46" s="75">
        <f>COUNTIF(Source_List!E$2:E$1659,"gas LNG station")</f>
        <v>5</v>
      </c>
      <c r="D46" s="91">
        <f t="shared" si="2"/>
        <v>6.0096153846153849E-3</v>
      </c>
      <c r="E46" s="75"/>
      <c r="F46" s="54"/>
    </row>
    <row r="47" spans="2:6" ht="18" x14ac:dyDescent="0.35">
      <c r="B47" s="75" t="s">
        <v>27</v>
      </c>
      <c r="C47" s="75">
        <f>COUNTIF(Source_List!E$2:E$1659,"gas storage facility")</f>
        <v>12</v>
      </c>
      <c r="D47" s="91">
        <f t="shared" si="2"/>
        <v>1.4423076923076924E-2</v>
      </c>
      <c r="E47" s="75"/>
      <c r="F47" s="54"/>
    </row>
    <row r="48" spans="2:6" ht="18" x14ac:dyDescent="0.35">
      <c r="B48" s="75" t="s">
        <v>36</v>
      </c>
      <c r="C48" s="75">
        <f>COUNTIF(Source_List!E$2:E$1659,"landfill")</f>
        <v>111</v>
      </c>
      <c r="D48" s="91">
        <f t="shared" si="2"/>
        <v>0.13341346153846154</v>
      </c>
      <c r="E48" s="75"/>
      <c r="F48" s="54"/>
    </row>
    <row r="49" spans="2:6" ht="18" x14ac:dyDescent="0.35">
      <c r="B49" s="75" t="s">
        <v>162</v>
      </c>
      <c r="C49" s="75">
        <f>COUNTIF(Source_List!E$2:E$1659,"oil/gas compressor")</f>
        <v>6</v>
      </c>
      <c r="D49" s="91">
        <f t="shared" si="2"/>
        <v>7.2115384615384619E-3</v>
      </c>
      <c r="E49" s="75"/>
      <c r="F49" s="54"/>
    </row>
    <row r="50" spans="2:6" ht="18" x14ac:dyDescent="0.35">
      <c r="B50" s="75" t="s">
        <v>93</v>
      </c>
      <c r="C50" s="75">
        <f>COUNTIF(Source_List!E$2:E$1659,"oil/gas drill rig")</f>
        <v>3</v>
      </c>
      <c r="D50" s="91">
        <f t="shared" si="2"/>
        <v>3.605769230769231E-3</v>
      </c>
      <c r="E50" s="75"/>
      <c r="F50" s="54"/>
    </row>
    <row r="51" spans="2:6" ht="18" x14ac:dyDescent="0.35">
      <c r="B51" s="75" t="s">
        <v>193</v>
      </c>
      <c r="C51" s="75">
        <f>COUNTIF(Source_List!E$2:E$1659,"oil/gas gathering line")</f>
        <v>39</v>
      </c>
      <c r="D51" s="91">
        <f t="shared" si="2"/>
        <v>4.6875E-2</v>
      </c>
      <c r="E51" s="75"/>
      <c r="F51" s="54"/>
    </row>
    <row r="52" spans="2:6" ht="18" x14ac:dyDescent="0.35">
      <c r="B52" s="75" t="s">
        <v>499</v>
      </c>
      <c r="C52" s="75">
        <f>COUNTIF(Source_List!E$2:E$1659,"oil/gas possible plugged well")</f>
        <v>1</v>
      </c>
      <c r="D52" s="91">
        <f t="shared" si="2"/>
        <v>1.201923076923077E-3</v>
      </c>
      <c r="E52" s="75"/>
      <c r="F52" s="54"/>
    </row>
    <row r="53" spans="2:6" ht="18" x14ac:dyDescent="0.35">
      <c r="B53" s="75" t="s">
        <v>96</v>
      </c>
      <c r="C53" s="75">
        <f>COUNTIF(Source_List!E$2:E$1659,"oil/gas pumpjack")</f>
        <v>60</v>
      </c>
      <c r="D53" s="91">
        <f t="shared" si="2"/>
        <v>7.2115384615384609E-2</v>
      </c>
      <c r="E53" s="75"/>
      <c r="F53" s="54"/>
    </row>
    <row r="54" spans="2:6" ht="18" x14ac:dyDescent="0.35">
      <c r="B54" s="75" t="s">
        <v>160</v>
      </c>
      <c r="C54" s="75">
        <f>COUNTIF(Source_List!E$2:E$1659,"oil/gas stack")</f>
        <v>8</v>
      </c>
      <c r="D54" s="91">
        <f t="shared" si="2"/>
        <v>9.6153846153846159E-3</v>
      </c>
      <c r="E54" s="75"/>
      <c r="F54" s="54"/>
    </row>
    <row r="55" spans="2:6" ht="18" x14ac:dyDescent="0.35">
      <c r="B55" s="75" t="s">
        <v>75</v>
      </c>
      <c r="C55" s="75">
        <f>COUNTIF(Source_List!E$2:E$1659,"oil/gas tank")</f>
        <v>60</v>
      </c>
      <c r="D55" s="91">
        <f t="shared" si="2"/>
        <v>7.2115384615384609E-2</v>
      </c>
      <c r="E55" s="75"/>
      <c r="F55" s="54"/>
    </row>
    <row r="56" spans="2:6" ht="18" x14ac:dyDescent="0.35">
      <c r="B56" s="75" t="s">
        <v>88</v>
      </c>
      <c r="C56" s="75">
        <f>COUNTIF(Source_List!E$2:E$1659,"oil/gas unknown infrastucture")</f>
        <v>115</v>
      </c>
      <c r="D56" s="91">
        <f t="shared" si="2"/>
        <v>0.13822115384615385</v>
      </c>
      <c r="E56" s="75"/>
      <c r="F56" s="54"/>
    </row>
    <row r="57" spans="2:6" ht="18" x14ac:dyDescent="0.35">
      <c r="B57" s="75" t="s">
        <v>90</v>
      </c>
      <c r="C57" s="75">
        <f>COUNTIF(Source_List!E$2:E$1659,"oil/gas waste lagoon")</f>
        <v>1</v>
      </c>
      <c r="D57" s="91">
        <f t="shared" si="2"/>
        <v>1.201923076923077E-3</v>
      </c>
      <c r="E57" s="75"/>
      <c r="F57" s="54"/>
    </row>
    <row r="58" spans="2:6" ht="18" x14ac:dyDescent="0.35">
      <c r="B58" s="75" t="s">
        <v>116</v>
      </c>
      <c r="C58" s="75">
        <f>COUNTIF(Source_List!E$2:E$1659,"other livestock")</f>
        <v>1</v>
      </c>
      <c r="D58" s="91">
        <f t="shared" si="2"/>
        <v>1.201923076923077E-3</v>
      </c>
      <c r="E58" s="75"/>
      <c r="F58" s="54"/>
    </row>
    <row r="59" spans="2:6" ht="18" x14ac:dyDescent="0.35">
      <c r="B59" s="75" t="s">
        <v>222</v>
      </c>
      <c r="C59" s="75">
        <f>COUNTIF(Source_List!E$2:E$1659,"powerplant")</f>
        <v>10</v>
      </c>
      <c r="D59" s="91">
        <f t="shared" si="2"/>
        <v>1.201923076923077E-2</v>
      </c>
      <c r="E59" s="75"/>
      <c r="F59" s="54"/>
    </row>
    <row r="60" spans="2:6" ht="18" x14ac:dyDescent="0.35">
      <c r="B60" s="75" t="s">
        <v>32</v>
      </c>
      <c r="C60" s="75">
        <f>COUNTIF(Source_List!E$2:E$1659,"refinery")</f>
        <v>44</v>
      </c>
      <c r="D60" s="91">
        <f t="shared" si="2"/>
        <v>5.2884615384615384E-2</v>
      </c>
      <c r="E60" s="75"/>
      <c r="F60" s="54"/>
    </row>
    <row r="61" spans="2:6" ht="18" x14ac:dyDescent="0.35">
      <c r="B61" s="75" t="s">
        <v>591</v>
      </c>
      <c r="C61" s="75">
        <f>COUNTIF(Source_List!E$2:E$1659,"tanker ship (possible venting from open hatch)")</f>
        <v>1</v>
      </c>
      <c r="D61" s="91">
        <f t="shared" si="2"/>
        <v>1.201923076923077E-3</v>
      </c>
      <c r="E61" s="75"/>
      <c r="F61" s="54"/>
    </row>
    <row r="62" spans="2:6" ht="18" x14ac:dyDescent="0.35">
      <c r="B62" s="75" t="s">
        <v>77</v>
      </c>
      <c r="C62" s="75">
        <f>COUNTIF(Source_List!E$2:E$1659,"unknown")</f>
        <v>2</v>
      </c>
      <c r="D62" s="91">
        <f t="shared" si="2"/>
        <v>2.403846153846154E-3</v>
      </c>
      <c r="E62" s="75"/>
      <c r="F62" s="54"/>
    </row>
    <row r="63" spans="2:6" ht="18" x14ac:dyDescent="0.35">
      <c r="B63" s="75" t="s">
        <v>259</v>
      </c>
      <c r="C63" s="75">
        <f>COUNTIF(Source_List!E$2:E$1659,"wastewater treatment")</f>
        <v>13</v>
      </c>
      <c r="D63" s="91">
        <f t="shared" si="2"/>
        <v>1.5625E-2</v>
      </c>
      <c r="E63" s="75"/>
      <c r="F63" s="54"/>
    </row>
    <row r="64" spans="2:6" x14ac:dyDescent="0.25">
      <c r="B64" s="83" t="s">
        <v>1487</v>
      </c>
      <c r="C64" s="83">
        <f>SUM(C38:C63)</f>
        <v>832</v>
      </c>
      <c r="D64" s="88">
        <f>C64/$C$18</f>
        <v>1</v>
      </c>
      <c r="E64" s="75"/>
    </row>
  </sheetData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workbookViewId="0">
      <selection activeCell="B10" sqref="B10"/>
    </sheetView>
  </sheetViews>
  <sheetFormatPr defaultColWidth="11.19921875" defaultRowHeight="15.6" x14ac:dyDescent="0.3"/>
  <cols>
    <col min="1" max="5" width="11.19921875" style="21"/>
    <col min="6" max="6" width="20.69921875" style="21" customWidth="1"/>
    <col min="7" max="7" width="41.19921875" style="21" customWidth="1"/>
    <col min="8" max="8" width="40.19921875" style="21" customWidth="1"/>
    <col min="9" max="16384" width="11.19921875" style="21"/>
  </cols>
  <sheetData>
    <row r="1" spans="1:8" x14ac:dyDescent="0.3">
      <c r="A1" s="20" t="s">
        <v>958</v>
      </c>
    </row>
    <row r="2" spans="1:8" x14ac:dyDescent="0.3">
      <c r="A2" s="21" t="s">
        <v>959</v>
      </c>
    </row>
    <row r="3" spans="1:8" x14ac:dyDescent="0.3">
      <c r="A3" s="21" t="s">
        <v>960</v>
      </c>
    </row>
    <row r="4" spans="1:8" x14ac:dyDescent="0.3">
      <c r="A4" s="21" t="s">
        <v>961</v>
      </c>
    </row>
    <row r="5" spans="1:8" x14ac:dyDescent="0.3">
      <c r="A5" s="21" t="s">
        <v>962</v>
      </c>
    </row>
    <row r="6" spans="1:8" x14ac:dyDescent="0.3">
      <c r="A6" s="21" t="s">
        <v>963</v>
      </c>
    </row>
    <row r="7" spans="1:8" x14ac:dyDescent="0.3">
      <c r="A7" s="21" t="s">
        <v>964</v>
      </c>
    </row>
    <row r="15" spans="1:8" x14ac:dyDescent="0.3">
      <c r="A15" s="20" t="s">
        <v>965</v>
      </c>
      <c r="F15" s="20" t="s">
        <v>966</v>
      </c>
    </row>
    <row r="16" spans="1:8" x14ac:dyDescent="0.3">
      <c r="A16" s="20"/>
      <c r="F16" s="22" t="s">
        <v>967</v>
      </c>
      <c r="G16" s="22" t="s">
        <v>968</v>
      </c>
      <c r="H16" s="22" t="s">
        <v>969</v>
      </c>
    </row>
    <row r="17" spans="1:8" x14ac:dyDescent="0.3">
      <c r="A17" s="20" t="s">
        <v>33</v>
      </c>
      <c r="F17" s="92" t="s">
        <v>970</v>
      </c>
      <c r="G17" s="92" t="s">
        <v>971</v>
      </c>
      <c r="H17" s="23" t="s">
        <v>33</v>
      </c>
    </row>
    <row r="18" spans="1:8" x14ac:dyDescent="0.3">
      <c r="A18" s="21" t="s">
        <v>972</v>
      </c>
      <c r="F18" s="92"/>
      <c r="G18" s="92"/>
      <c r="H18" s="24" t="s">
        <v>972</v>
      </c>
    </row>
    <row r="19" spans="1:8" x14ac:dyDescent="0.3">
      <c r="A19" s="20" t="s">
        <v>973</v>
      </c>
      <c r="F19" s="92"/>
      <c r="G19" s="92"/>
      <c r="H19" s="23" t="s">
        <v>973</v>
      </c>
    </row>
    <row r="20" spans="1:8" x14ac:dyDescent="0.3">
      <c r="A20" s="21" t="s">
        <v>974</v>
      </c>
      <c r="F20" s="92"/>
      <c r="G20" s="92"/>
      <c r="H20" s="24" t="s">
        <v>974</v>
      </c>
    </row>
    <row r="21" spans="1:8" x14ac:dyDescent="0.3">
      <c r="A21" s="21" t="s">
        <v>975</v>
      </c>
      <c r="F21" s="92"/>
      <c r="G21" s="92"/>
      <c r="H21" s="24" t="s">
        <v>975</v>
      </c>
    </row>
    <row r="22" spans="1:8" x14ac:dyDescent="0.3">
      <c r="A22" s="21" t="s">
        <v>976</v>
      </c>
      <c r="F22" s="92"/>
      <c r="G22" s="92" t="s">
        <v>977</v>
      </c>
      <c r="H22" s="24" t="s">
        <v>976</v>
      </c>
    </row>
    <row r="23" spans="1:8" x14ac:dyDescent="0.3">
      <c r="A23" s="20" t="s">
        <v>28</v>
      </c>
      <c r="F23" s="92"/>
      <c r="G23" s="92"/>
      <c r="H23" s="23" t="s">
        <v>28</v>
      </c>
    </row>
    <row r="24" spans="1:8" x14ac:dyDescent="0.3">
      <c r="A24" s="21" t="s">
        <v>223</v>
      </c>
      <c r="F24" s="92"/>
      <c r="G24" s="92"/>
      <c r="H24" s="23" t="s">
        <v>223</v>
      </c>
    </row>
    <row r="25" spans="1:8" x14ac:dyDescent="0.3">
      <c r="A25" s="20" t="s">
        <v>978</v>
      </c>
      <c r="F25" s="92"/>
      <c r="G25" s="93" t="s">
        <v>979</v>
      </c>
      <c r="H25" s="24" t="s">
        <v>980</v>
      </c>
    </row>
    <row r="26" spans="1:8" x14ac:dyDescent="0.3">
      <c r="A26" s="20" t="s">
        <v>46</v>
      </c>
      <c r="F26" s="92"/>
      <c r="G26" s="93"/>
      <c r="H26" s="24" t="s">
        <v>981</v>
      </c>
    </row>
    <row r="27" spans="1:8" x14ac:dyDescent="0.3">
      <c r="A27" s="21" t="s">
        <v>982</v>
      </c>
      <c r="F27" s="92"/>
      <c r="G27" s="93"/>
      <c r="H27" s="24" t="s">
        <v>983</v>
      </c>
    </row>
    <row r="28" spans="1:8" x14ac:dyDescent="0.3">
      <c r="A28" s="21" t="s">
        <v>56</v>
      </c>
      <c r="F28" s="94" t="s">
        <v>984</v>
      </c>
      <c r="G28" s="24" t="s">
        <v>985</v>
      </c>
      <c r="H28" s="24"/>
    </row>
    <row r="29" spans="1:8" x14ac:dyDescent="0.3">
      <c r="A29" s="21" t="s">
        <v>986</v>
      </c>
      <c r="F29" s="94"/>
      <c r="G29" s="24" t="s">
        <v>987</v>
      </c>
      <c r="H29" s="24"/>
    </row>
    <row r="30" spans="1:8" x14ac:dyDescent="0.3">
      <c r="A30" s="21" t="s">
        <v>988</v>
      </c>
      <c r="F30" s="94"/>
      <c r="G30" s="24" t="s">
        <v>989</v>
      </c>
      <c r="H30" s="24"/>
    </row>
    <row r="31" spans="1:8" x14ac:dyDescent="0.3">
      <c r="A31" s="21" t="s">
        <v>990</v>
      </c>
      <c r="F31" s="94"/>
      <c r="G31" s="24" t="s">
        <v>991</v>
      </c>
      <c r="H31" s="24"/>
    </row>
    <row r="32" spans="1:8" x14ac:dyDescent="0.3">
      <c r="A32" s="21" t="s">
        <v>992</v>
      </c>
      <c r="F32" s="94"/>
      <c r="G32" s="24" t="s">
        <v>993</v>
      </c>
      <c r="H32" s="24"/>
    </row>
    <row r="33" spans="1:8" x14ac:dyDescent="0.3">
      <c r="A33" s="20" t="s">
        <v>37</v>
      </c>
      <c r="F33" s="94"/>
      <c r="G33" s="24" t="s">
        <v>994</v>
      </c>
      <c r="H33" s="24"/>
    </row>
    <row r="34" spans="1:8" x14ac:dyDescent="0.3">
      <c r="A34" s="21" t="s">
        <v>995</v>
      </c>
      <c r="F34" s="94"/>
      <c r="G34" s="24" t="s">
        <v>996</v>
      </c>
      <c r="H34" s="24"/>
    </row>
    <row r="35" spans="1:8" x14ac:dyDescent="0.3">
      <c r="A35" s="21" t="s">
        <v>997</v>
      </c>
      <c r="F35" s="94"/>
      <c r="G35" s="24" t="s">
        <v>998</v>
      </c>
      <c r="H35" s="24"/>
    </row>
    <row r="36" spans="1:8" x14ac:dyDescent="0.3">
      <c r="A36" s="20" t="s">
        <v>226</v>
      </c>
      <c r="F36" s="95" t="s">
        <v>999</v>
      </c>
      <c r="G36" s="92" t="s">
        <v>1000</v>
      </c>
      <c r="H36" s="25" t="s">
        <v>978</v>
      </c>
    </row>
    <row r="37" spans="1:8" x14ac:dyDescent="0.3">
      <c r="A37" s="20" t="s">
        <v>1001</v>
      </c>
      <c r="F37" s="95"/>
      <c r="G37" s="92"/>
      <c r="H37" s="23" t="s">
        <v>46</v>
      </c>
    </row>
    <row r="38" spans="1:8" x14ac:dyDescent="0.3">
      <c r="A38" s="20" t="s">
        <v>77</v>
      </c>
      <c r="F38" s="95"/>
      <c r="G38" s="96" t="s">
        <v>1002</v>
      </c>
      <c r="H38" s="24" t="s">
        <v>982</v>
      </c>
    </row>
    <row r="39" spans="1:8" x14ac:dyDescent="0.3">
      <c r="F39" s="95"/>
      <c r="G39" s="96"/>
      <c r="H39" s="23" t="s">
        <v>1003</v>
      </c>
    </row>
    <row r="40" spans="1:8" x14ac:dyDescent="0.3">
      <c r="F40" s="95"/>
      <c r="G40" s="96"/>
      <c r="H40" s="24" t="s">
        <v>986</v>
      </c>
    </row>
    <row r="41" spans="1:8" x14ac:dyDescent="0.3">
      <c r="F41" s="95"/>
      <c r="G41" s="96"/>
      <c r="H41" s="24" t="s">
        <v>988</v>
      </c>
    </row>
    <row r="42" spans="1:8" x14ac:dyDescent="0.3">
      <c r="F42" s="95"/>
      <c r="G42" s="96"/>
      <c r="H42" s="24" t="s">
        <v>990</v>
      </c>
    </row>
    <row r="43" spans="1:8" x14ac:dyDescent="0.3">
      <c r="F43" s="95"/>
      <c r="G43" s="96"/>
      <c r="H43" s="24" t="s">
        <v>992</v>
      </c>
    </row>
    <row r="44" spans="1:8" x14ac:dyDescent="0.3">
      <c r="F44" s="95"/>
      <c r="G44" s="24" t="s">
        <v>1004</v>
      </c>
      <c r="H44" s="24"/>
    </row>
    <row r="45" spans="1:8" x14ac:dyDescent="0.3">
      <c r="F45" s="95"/>
      <c r="G45" s="24" t="s">
        <v>1005</v>
      </c>
      <c r="H45" s="24"/>
    </row>
    <row r="46" spans="1:8" x14ac:dyDescent="0.3">
      <c r="F46" s="92" t="s">
        <v>1006</v>
      </c>
      <c r="G46" s="92" t="s">
        <v>1007</v>
      </c>
      <c r="H46" s="23" t="s">
        <v>37</v>
      </c>
    </row>
    <row r="47" spans="1:8" x14ac:dyDescent="0.3">
      <c r="F47" s="92"/>
      <c r="G47" s="92"/>
      <c r="H47" s="24" t="s">
        <v>995</v>
      </c>
    </row>
    <row r="48" spans="1:8" x14ac:dyDescent="0.3">
      <c r="F48" s="92"/>
      <c r="G48" s="92"/>
      <c r="H48" s="24" t="s">
        <v>997</v>
      </c>
    </row>
    <row r="49" spans="1:8" x14ac:dyDescent="0.3">
      <c r="F49" s="92"/>
      <c r="G49" s="24" t="s">
        <v>1008</v>
      </c>
      <c r="H49" s="24"/>
    </row>
    <row r="50" spans="1:8" x14ac:dyDescent="0.3">
      <c r="F50" s="92"/>
      <c r="G50" s="24" t="s">
        <v>1009</v>
      </c>
      <c r="H50" s="24"/>
    </row>
    <row r="51" spans="1:8" x14ac:dyDescent="0.3">
      <c r="F51" s="92"/>
      <c r="G51" s="23" t="s">
        <v>1010</v>
      </c>
      <c r="H51" s="23" t="s">
        <v>226</v>
      </c>
    </row>
    <row r="52" spans="1:8" x14ac:dyDescent="0.3">
      <c r="F52" s="92"/>
      <c r="G52" s="23"/>
      <c r="H52" s="23" t="s">
        <v>1001</v>
      </c>
    </row>
    <row r="53" spans="1:8" x14ac:dyDescent="0.3">
      <c r="F53" s="92"/>
      <c r="G53" s="24" t="s">
        <v>1011</v>
      </c>
      <c r="H53" s="24"/>
    </row>
    <row r="54" spans="1:8" ht="28.2" x14ac:dyDescent="0.3">
      <c r="F54" s="26" t="s">
        <v>1012</v>
      </c>
      <c r="G54" s="27" t="s">
        <v>1013</v>
      </c>
      <c r="H54" s="24"/>
    </row>
    <row r="55" spans="1:8" x14ac:dyDescent="0.3">
      <c r="F55" s="24"/>
      <c r="G55" s="24" t="s">
        <v>1014</v>
      </c>
      <c r="H55" s="24"/>
    </row>
    <row r="60" spans="1:8" x14ac:dyDescent="0.3">
      <c r="A60" s="20" t="s">
        <v>1015</v>
      </c>
    </row>
    <row r="62" spans="1:8" x14ac:dyDescent="0.3">
      <c r="A62" s="21" t="s">
        <v>118</v>
      </c>
    </row>
    <row r="63" spans="1:8" x14ac:dyDescent="0.3">
      <c r="A63" s="21" t="s">
        <v>392</v>
      </c>
    </row>
    <row r="64" spans="1:8" x14ac:dyDescent="0.3">
      <c r="A64" s="21" t="s">
        <v>55</v>
      </c>
    </row>
    <row r="65" spans="1:1" x14ac:dyDescent="0.3">
      <c r="A65" s="21" t="s">
        <v>44</v>
      </c>
    </row>
    <row r="66" spans="1:1" x14ac:dyDescent="0.3">
      <c r="A66" s="21" t="s">
        <v>62</v>
      </c>
    </row>
    <row r="67" spans="1:1" x14ac:dyDescent="0.3">
      <c r="A67" s="21" t="s">
        <v>104</v>
      </c>
    </row>
    <row r="68" spans="1:1" x14ac:dyDescent="0.3">
      <c r="A68" s="21" t="s">
        <v>43</v>
      </c>
    </row>
    <row r="69" spans="1:1" x14ac:dyDescent="0.3">
      <c r="A69" s="21" t="s">
        <v>42</v>
      </c>
    </row>
    <row r="70" spans="1:1" x14ac:dyDescent="0.3">
      <c r="A70" s="21" t="s">
        <v>86</v>
      </c>
    </row>
    <row r="71" spans="1:1" x14ac:dyDescent="0.3">
      <c r="A71" s="21" t="s">
        <v>27</v>
      </c>
    </row>
    <row r="72" spans="1:1" x14ac:dyDescent="0.3">
      <c r="A72" s="21" t="s">
        <v>36</v>
      </c>
    </row>
    <row r="73" spans="1:1" x14ac:dyDescent="0.3">
      <c r="A73" s="21" t="s">
        <v>162</v>
      </c>
    </row>
    <row r="74" spans="1:1" x14ac:dyDescent="0.3">
      <c r="A74" s="21" t="s">
        <v>93</v>
      </c>
    </row>
    <row r="75" spans="1:1" x14ac:dyDescent="0.3">
      <c r="A75" s="21" t="s">
        <v>193</v>
      </c>
    </row>
    <row r="76" spans="1:1" x14ac:dyDescent="0.3">
      <c r="A76" s="21" t="s">
        <v>499</v>
      </c>
    </row>
    <row r="77" spans="1:1" x14ac:dyDescent="0.3">
      <c r="A77" s="21" t="s">
        <v>96</v>
      </c>
    </row>
    <row r="78" spans="1:1" x14ac:dyDescent="0.3">
      <c r="A78" s="21" t="s">
        <v>160</v>
      </c>
    </row>
    <row r="79" spans="1:1" x14ac:dyDescent="0.3">
      <c r="A79" s="21" t="s">
        <v>75</v>
      </c>
    </row>
    <row r="80" spans="1:1" x14ac:dyDescent="0.3">
      <c r="A80" s="21" t="s">
        <v>88</v>
      </c>
    </row>
    <row r="81" spans="1:1" x14ac:dyDescent="0.3">
      <c r="A81" s="21" t="s">
        <v>90</v>
      </c>
    </row>
    <row r="82" spans="1:1" x14ac:dyDescent="0.3">
      <c r="A82" s="21" t="s">
        <v>116</v>
      </c>
    </row>
    <row r="83" spans="1:1" x14ac:dyDescent="0.3">
      <c r="A83" s="21" t="s">
        <v>222</v>
      </c>
    </row>
    <row r="84" spans="1:1" x14ac:dyDescent="0.3">
      <c r="A84" s="21" t="s">
        <v>32</v>
      </c>
    </row>
    <row r="85" spans="1:1" x14ac:dyDescent="0.3">
      <c r="A85" s="21" t="s">
        <v>591</v>
      </c>
    </row>
    <row r="86" spans="1:1" x14ac:dyDescent="0.3">
      <c r="A86" s="21" t="s">
        <v>77</v>
      </c>
    </row>
    <row r="87" spans="1:1" x14ac:dyDescent="0.3">
      <c r="A87" s="21" t="s">
        <v>259</v>
      </c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7" zoomScale="50" zoomScaleNormal="50" workbookViewId="0">
      <selection activeCell="Y85" sqref="Y85"/>
    </sheetView>
  </sheetViews>
  <sheetFormatPr defaultRowHeight="15.6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4" zoomScale="50" zoomScaleNormal="50" workbookViewId="0">
      <selection activeCell="Z69" sqref="Z69"/>
    </sheetView>
  </sheetViews>
  <sheetFormatPr defaultRowHeight="15.6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4" zoomScale="50" zoomScaleNormal="50" workbookViewId="0">
      <selection activeCell="N71" sqref="N71"/>
    </sheetView>
  </sheetViews>
  <sheetFormatPr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Plume_List</vt:lpstr>
      <vt:lpstr>Source_List</vt:lpstr>
      <vt:lpstr>Source_Freq_Stats</vt:lpstr>
      <vt:lpstr>Plots_Sectors</vt:lpstr>
      <vt:lpstr>Guides</vt:lpstr>
      <vt:lpstr>Compare_1000ppmm</vt:lpstr>
      <vt:lpstr>Compare_ppmm</vt:lpstr>
      <vt:lpstr>Compare_maxfetch</vt:lpstr>
      <vt:lpstr>Plume_List!imevals_SP17_FA17_1000ppmm_150fetch_20180531</vt:lpstr>
      <vt:lpstr>Plume_List!imevals_SP17_FA17_1500ppmm_150fetch_20180531</vt:lpstr>
      <vt:lpstr>Plume_List!imevals_SP17_FA17_500ppmm_150fetch_20180531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Thorpe, Andrew K (382D-Affiliate)</cp:lastModifiedBy>
  <dcterms:created xsi:type="dcterms:W3CDTF">2018-04-17T14:53:23Z</dcterms:created>
  <dcterms:modified xsi:type="dcterms:W3CDTF">2018-07-23T18:08:24Z</dcterms:modified>
</cp:coreProperties>
</file>